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aveExternalLinkValues="0"/>
  <mc:AlternateContent xmlns:mc="http://schemas.openxmlformats.org/markup-compatibility/2006">
    <mc:Choice Requires="x15">
      <x15ac:absPath xmlns:x15ac="http://schemas.microsoft.com/office/spreadsheetml/2010/11/ac" url="C:\Users\Lindlar\Desktop\Homepage\"/>
    </mc:Choice>
  </mc:AlternateContent>
  <xr:revisionPtr revIDLastSave="0" documentId="8_{AECA9F51-5FB3-4141-9698-D5B828F0BF90}" xr6:coauthVersionLast="47" xr6:coauthVersionMax="47" xr10:uidLastSave="{00000000-0000-0000-0000-000000000000}"/>
  <bookViews>
    <workbookView xWindow="28680" yWindow="15" windowWidth="29040" windowHeight="15720" activeTab="1" xr2:uid="{00000000-000D-0000-FFFF-FFFF00000000}"/>
  </bookViews>
  <sheets>
    <sheet name="Feiertage" sheetId="3" r:id="rId1"/>
    <sheet name="Jan." sheetId="13" r:id="rId2"/>
    <sheet name="Feb." sheetId="16" r:id="rId3"/>
    <sheet name="März" sheetId="17" r:id="rId4"/>
    <sheet name="Apr." sheetId="18" r:id="rId5"/>
    <sheet name="Mai" sheetId="19" r:id="rId6"/>
    <sheet name="Juni" sheetId="20" r:id="rId7"/>
    <sheet name="Juli" sheetId="21" r:id="rId8"/>
    <sheet name="Aug." sheetId="22" r:id="rId9"/>
    <sheet name="Sep." sheetId="23" r:id="rId10"/>
    <sheet name="Okt." sheetId="24" r:id="rId11"/>
    <sheet name="Nov." sheetId="25" r:id="rId12"/>
    <sheet name="Dez." sheetId="26" r:id="rId13"/>
  </sheets>
  <definedNames>
    <definedName name="Di" localSheetId="4">Apr.!$F$5</definedName>
    <definedName name="Di" localSheetId="8">Aug.!$F$5</definedName>
    <definedName name="Di" localSheetId="12">Dez.!$F$5</definedName>
    <definedName name="Di" localSheetId="2">Feb.!$F$5</definedName>
    <definedName name="Di" localSheetId="7">Juli!$F$5</definedName>
    <definedName name="Di" localSheetId="6">Juni!$F$5</definedName>
    <definedName name="Di" localSheetId="5">Mai!$F$5</definedName>
    <definedName name="Di" localSheetId="3">März!$F$5</definedName>
    <definedName name="Di" localSheetId="11">Nov.!$F$5</definedName>
    <definedName name="Di" localSheetId="10">Okt.!$F$5</definedName>
    <definedName name="Di" localSheetId="9">Sep.!$F$5</definedName>
    <definedName name="Di">Jan.!$F$5</definedName>
    <definedName name="Do" localSheetId="4">Apr.!$H$5</definedName>
    <definedName name="Do" localSheetId="8">Aug.!$H$5</definedName>
    <definedName name="Do" localSheetId="12">Dez.!$H$5</definedName>
    <definedName name="Do" localSheetId="2">Feb.!$H$5</definedName>
    <definedName name="Do" localSheetId="7">Juli!$H$5</definedName>
    <definedName name="Do" localSheetId="6">Juni!$H$5</definedName>
    <definedName name="Do" localSheetId="5">Mai!$H$5</definedName>
    <definedName name="Do" localSheetId="3">März!$H$5</definedName>
    <definedName name="Do" localSheetId="11">Nov.!$H$5</definedName>
    <definedName name="Do" localSheetId="10">Okt.!$H$5</definedName>
    <definedName name="Do" localSheetId="9">Sep.!$H$5</definedName>
    <definedName name="Do">Jan.!$H$5</definedName>
    <definedName name="Fr" localSheetId="4">Apr.!$I$5</definedName>
    <definedName name="Fr" localSheetId="8">Aug.!$I$5</definedName>
    <definedName name="Fr" localSheetId="12">Dez.!$I$5</definedName>
    <definedName name="Fr" localSheetId="2">Feb.!$I$5</definedName>
    <definedName name="Fr" localSheetId="7">Juli!$I$5</definedName>
    <definedName name="Fr" localSheetId="6">Juni!$I$5</definedName>
    <definedName name="Fr" localSheetId="5">Mai!$I$5</definedName>
    <definedName name="Fr" localSheetId="3">März!$I$5</definedName>
    <definedName name="Fr" localSheetId="11">Nov.!$I$5</definedName>
    <definedName name="Fr" localSheetId="10">Okt.!$I$5</definedName>
    <definedName name="Fr" localSheetId="9">Sep.!$I$5</definedName>
    <definedName name="Fr">Jan.!$I$5</definedName>
    <definedName name="Jahr">Feiertage!$D$1</definedName>
    <definedName name="Jahressoll" localSheetId="4">Apr.!$E$45</definedName>
    <definedName name="Jahressoll" localSheetId="8">Aug.!$E$45</definedName>
    <definedName name="Jahressoll" localSheetId="12">Dez.!$E$45</definedName>
    <definedName name="Jahressoll" localSheetId="2">Feb.!$E$45</definedName>
    <definedName name="Jahressoll" localSheetId="7">Juli!$E$45</definedName>
    <definedName name="Jahressoll" localSheetId="6">Juni!$E$45</definedName>
    <definedName name="Jahressoll" localSheetId="5">Mai!$E$45</definedName>
    <definedName name="Jahressoll" localSheetId="3">März!$E$45</definedName>
    <definedName name="Jahressoll" localSheetId="11">Nov.!$E$45</definedName>
    <definedName name="Jahressoll" localSheetId="10">Okt.!$E$45</definedName>
    <definedName name="Jahressoll" localSheetId="9">Sep.!$E$45</definedName>
    <definedName name="Jahressoll">Jan.!$E$45</definedName>
    <definedName name="Mi" localSheetId="4">Apr.!$G$5</definedName>
    <definedName name="Mi" localSheetId="8">Aug.!$G$5</definedName>
    <definedName name="Mi" localSheetId="12">Dez.!$G$5</definedName>
    <definedName name="Mi" localSheetId="2">Feb.!$G$5</definedName>
    <definedName name="Mi" localSheetId="7">Juli!$G$5</definedName>
    <definedName name="Mi" localSheetId="6">Juni!$G$5</definedName>
    <definedName name="Mi" localSheetId="5">Mai!$G$5</definedName>
    <definedName name="Mi" localSheetId="3">März!$G$5</definedName>
    <definedName name="Mi" localSheetId="11">Nov.!$G$5</definedName>
    <definedName name="Mi" localSheetId="10">Okt.!$G$5</definedName>
    <definedName name="Mi" localSheetId="9">Sep.!$G$5</definedName>
    <definedName name="Mi">Jan.!$G$5</definedName>
    <definedName name="Mo" localSheetId="4">Apr.!$E$5</definedName>
    <definedName name="Mo" localSheetId="8">Aug.!$E$5</definedName>
    <definedName name="Mo" localSheetId="12">Dez.!$E$5</definedName>
    <definedName name="Mo" localSheetId="2">Feb.!$E$5</definedName>
    <definedName name="Mo" localSheetId="7">Juli!$E$5</definedName>
    <definedName name="Mo" localSheetId="6">Juni!$E$5</definedName>
    <definedName name="Mo" localSheetId="5">Mai!$E$5</definedName>
    <definedName name="Mo" localSheetId="3">März!$E$5</definedName>
    <definedName name="Mo" localSheetId="11">Nov.!$E$5</definedName>
    <definedName name="Mo" localSheetId="10">Okt.!$E$5</definedName>
    <definedName name="Mo" localSheetId="9">Sep.!$E$5</definedName>
    <definedName name="Mo">Jan.!$E$5</definedName>
    <definedName name="T">Feb.!$D$7</definedName>
    <definedName name="Tage" localSheetId="4">Apr.!$E$4:$I$4</definedName>
    <definedName name="Tage" localSheetId="8">Aug.!$E$4:$I$4</definedName>
    <definedName name="Tage" localSheetId="12">Dez.!$E$4:$I$4</definedName>
    <definedName name="Tage" localSheetId="2">Feb.!$E$4:$I$4</definedName>
    <definedName name="Tage" localSheetId="7">Juli!$E$4:$I$4</definedName>
    <definedName name="Tage" localSheetId="6">Juni!$E$4:$I$4</definedName>
    <definedName name="Tage" localSheetId="5">Mai!$E$4:$I$4</definedName>
    <definedName name="Tage" localSheetId="3">März!$E$4:$I$4</definedName>
    <definedName name="Tage" localSheetId="11">Nov.!$E$4:$I$4</definedName>
    <definedName name="Tage" localSheetId="10">Okt.!$E$4:$I$4</definedName>
    <definedName name="Tage" localSheetId="9">Sep.!$E$4:$I$4</definedName>
    <definedName name="Tage">Jan.!$E$4:$I$4</definedName>
    <definedName name="TERMIN" localSheetId="4">Apr.!$D$7</definedName>
    <definedName name="TERMIN" localSheetId="8">Aug.!$D$7</definedName>
    <definedName name="TERMIN" localSheetId="12">Dez.!$D$7</definedName>
    <definedName name="TERMIN" localSheetId="2">Feb.!$D$7</definedName>
    <definedName name="TERMIN" localSheetId="7">Juli!$D$7</definedName>
    <definedName name="TERMIN" localSheetId="6">Juni!$D$7</definedName>
    <definedName name="TERMIN" localSheetId="5">Mai!$D$7</definedName>
    <definedName name="TERMIN" localSheetId="3">März!$D$7</definedName>
    <definedName name="TERMIN" localSheetId="11">Nov.!$D$7</definedName>
    <definedName name="TERMIN" localSheetId="10">Okt.!$D$7</definedName>
    <definedName name="TERMIN" localSheetId="9">Sep.!$D$7</definedName>
    <definedName name="TERMIN">Jan.!$D$7</definedName>
    <definedName name="WAZ" localSheetId="4">Apr.!$E$4:$I$5</definedName>
    <definedName name="WAZ" localSheetId="8">Aug.!$E$4:$I$5</definedName>
    <definedName name="WAZ" localSheetId="12">Dez.!$E$4:$I$5</definedName>
    <definedName name="WAZ" localSheetId="2">Feb.!$E$4:$I$5</definedName>
    <definedName name="WAZ" localSheetId="7">Juli!$E$4:$I$5</definedName>
    <definedName name="WAZ" localSheetId="6">Juni!$E$4:$I$5</definedName>
    <definedName name="WAZ" localSheetId="5">Mai!$E$4:$I$5</definedName>
    <definedName name="WAZ" localSheetId="3">März!$E$4:$I$5</definedName>
    <definedName name="WAZ" localSheetId="11">Nov.!$E$4:$I$5</definedName>
    <definedName name="WAZ" localSheetId="10">Okt.!$E$4:$I$5</definedName>
    <definedName name="WAZ" localSheetId="9">Sep.!$E$4:$I$5</definedName>
    <definedName name="WAZ">Jan.!$E$4:$I$5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6" l="1"/>
  <c r="D7" i="25"/>
  <c r="D7" i="24"/>
  <c r="D7" i="23"/>
  <c r="D7" i="22"/>
  <c r="D7" i="21"/>
  <c r="D7" i="20"/>
  <c r="D7" i="19"/>
  <c r="D7" i="18"/>
  <c r="D7" i="17"/>
  <c r="D7" i="16"/>
  <c r="D7" i="13"/>
  <c r="J5" i="16" l="1"/>
  <c r="K5" i="16"/>
  <c r="K5" i="17" s="1"/>
  <c r="G12" i="13"/>
  <c r="K5" i="18" l="1"/>
  <c r="J5" i="17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10" i="18"/>
  <c r="H10" i="18" s="1"/>
  <c r="I10" i="18" s="1"/>
  <c r="D2" i="16"/>
  <c r="D2" i="17" s="1"/>
  <c r="D2" i="18" s="1"/>
  <c r="D2" i="19" s="1"/>
  <c r="D2" i="20" s="1"/>
  <c r="D2" i="21" s="1"/>
  <c r="D2" i="22" s="1"/>
  <c r="D2" i="23" s="1"/>
  <c r="D2" i="24" s="1"/>
  <c r="D2" i="25" s="1"/>
  <c r="D2" i="26" s="1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A12" i="23"/>
  <c r="A12" i="21"/>
  <c r="A12" i="20"/>
  <c r="G12" i="22"/>
  <c r="G13" i="22"/>
  <c r="G14" i="22"/>
  <c r="G15" i="22"/>
  <c r="G16" i="22"/>
  <c r="G17" i="22"/>
  <c r="G18" i="22"/>
  <c r="G19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10" i="22"/>
  <c r="H10" i="22" s="1"/>
  <c r="I10" i="22" s="1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10" i="26"/>
  <c r="H10" i="26" s="1"/>
  <c r="I10" i="26" s="1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39" i="24"/>
  <c r="G40" i="24"/>
  <c r="G41" i="24"/>
  <c r="G42" i="24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10" i="16"/>
  <c r="H10" i="16" s="1"/>
  <c r="I10" i="16" s="1"/>
  <c r="G10" i="13"/>
  <c r="H10" i="13" s="1"/>
  <c r="G10" i="21"/>
  <c r="H10" i="21" s="1"/>
  <c r="I10" i="21" s="1"/>
  <c r="G10" i="20"/>
  <c r="H10" i="20" s="1"/>
  <c r="I10" i="20" s="1"/>
  <c r="G10" i="19"/>
  <c r="H10" i="19" s="1"/>
  <c r="I10" i="19" s="1"/>
  <c r="G10" i="17"/>
  <c r="H10" i="17" s="1"/>
  <c r="I10" i="17" s="1"/>
  <c r="G10" i="25"/>
  <c r="H10" i="25" s="1"/>
  <c r="I10" i="25" s="1"/>
  <c r="G10" i="24"/>
  <c r="H10" i="24" s="1"/>
  <c r="I10" i="24" s="1"/>
  <c r="G10" i="23"/>
  <c r="H10" i="23" s="1"/>
  <c r="I10" i="23" s="1"/>
  <c r="J34" i="21" l="1"/>
  <c r="J26" i="21"/>
  <c r="A12" i="26"/>
  <c r="J27" i="26"/>
  <c r="J37" i="26"/>
  <c r="A41" i="25"/>
  <c r="J17" i="16"/>
  <c r="J25" i="13"/>
  <c r="J23" i="17"/>
  <c r="J31" i="16"/>
  <c r="J14" i="16"/>
  <c r="J18" i="21"/>
  <c r="J38" i="23"/>
  <c r="J34" i="16"/>
  <c r="J30" i="23"/>
  <c r="J22" i="23"/>
  <c r="J39" i="19"/>
  <c r="J37" i="13"/>
  <c r="J14" i="23"/>
  <c r="J28" i="17"/>
  <c r="J33" i="19"/>
  <c r="J27" i="17"/>
  <c r="J31" i="19"/>
  <c r="J19" i="13"/>
  <c r="J23" i="19"/>
  <c r="J24" i="16"/>
  <c r="J12" i="16"/>
  <c r="J12" i="17"/>
  <c r="J24" i="17"/>
  <c r="J17" i="19"/>
  <c r="J17" i="26"/>
  <c r="J15" i="19"/>
  <c r="A13" i="22"/>
  <c r="J38" i="17"/>
  <c r="J22" i="17"/>
  <c r="J28" i="16"/>
  <c r="A27" i="24"/>
  <c r="J5" i="18"/>
  <c r="K5" i="19"/>
  <c r="G43" i="13"/>
  <c r="G44" i="13" s="1"/>
  <c r="G11" i="16" s="1"/>
  <c r="J12" i="23"/>
  <c r="J32" i="23"/>
  <c r="J24" i="23"/>
  <c r="J16" i="23"/>
  <c r="J30" i="20"/>
  <c r="A27" i="23"/>
  <c r="J36" i="23"/>
  <c r="J28" i="23"/>
  <c r="J20" i="23"/>
  <c r="J34" i="23"/>
  <c r="J26" i="23"/>
  <c r="J18" i="23"/>
  <c r="J35" i="26"/>
  <c r="J25" i="26"/>
  <c r="J13" i="26"/>
  <c r="A27" i="21"/>
  <c r="J33" i="26"/>
  <c r="J21" i="26"/>
  <c r="J29" i="26"/>
  <c r="J19" i="26"/>
  <c r="J22" i="20"/>
  <c r="J14" i="20"/>
  <c r="J39" i="26"/>
  <c r="J31" i="26"/>
  <c r="J23" i="26"/>
  <c r="J15" i="26"/>
  <c r="J38" i="20"/>
  <c r="G43" i="18"/>
  <c r="A19" i="21"/>
  <c r="A19" i="23"/>
  <c r="A30" i="26"/>
  <c r="A35" i="21"/>
  <c r="A41" i="22"/>
  <c r="A35" i="23"/>
  <c r="A42" i="16"/>
  <c r="J18" i="25"/>
  <c r="J37" i="19"/>
  <c r="J29" i="19"/>
  <c r="J21" i="19"/>
  <c r="J13" i="19"/>
  <c r="J24" i="25"/>
  <c r="J35" i="19"/>
  <c r="J27" i="19"/>
  <c r="J19" i="19"/>
  <c r="J39" i="22"/>
  <c r="J23" i="22"/>
  <c r="J15" i="22"/>
  <c r="A39" i="23"/>
  <c r="A31" i="23"/>
  <c r="A23" i="23"/>
  <c r="A15" i="23"/>
  <c r="A38" i="26"/>
  <c r="A22" i="26"/>
  <c r="J37" i="22"/>
  <c r="J17" i="22"/>
  <c r="J13" i="22"/>
  <c r="A39" i="22"/>
  <c r="A35" i="22"/>
  <c r="A41" i="23"/>
  <c r="A37" i="23"/>
  <c r="A33" i="23"/>
  <c r="A29" i="23"/>
  <c r="A25" i="23"/>
  <c r="A21" i="23"/>
  <c r="A17" i="23"/>
  <c r="A13" i="23"/>
  <c r="A42" i="26"/>
  <c r="A34" i="26"/>
  <c r="A26" i="26"/>
  <c r="A18" i="26"/>
  <c r="J34" i="20"/>
  <c r="J26" i="20"/>
  <c r="J18" i="20"/>
  <c r="J38" i="21"/>
  <c r="J30" i="21"/>
  <c r="J22" i="21"/>
  <c r="J14" i="21"/>
  <c r="J12" i="26"/>
  <c r="J38" i="26"/>
  <c r="J36" i="26"/>
  <c r="J34" i="26"/>
  <c r="J32" i="26"/>
  <c r="J30" i="26"/>
  <c r="J28" i="26"/>
  <c r="J26" i="26"/>
  <c r="J24" i="26"/>
  <c r="J22" i="26"/>
  <c r="J20" i="26"/>
  <c r="J18" i="26"/>
  <c r="J16" i="26"/>
  <c r="J14" i="26"/>
  <c r="A39" i="21"/>
  <c r="A31" i="21"/>
  <c r="A23" i="21"/>
  <c r="A15" i="21"/>
  <c r="A40" i="26"/>
  <c r="A36" i="26"/>
  <c r="A32" i="26"/>
  <c r="A28" i="26"/>
  <c r="A24" i="26"/>
  <c r="A20" i="26"/>
  <c r="A16" i="26"/>
  <c r="A13" i="26"/>
  <c r="G43" i="25"/>
  <c r="G43" i="20"/>
  <c r="G43" i="24"/>
  <c r="J39" i="23"/>
  <c r="J37" i="23"/>
  <c r="J35" i="23"/>
  <c r="J33" i="23"/>
  <c r="J31" i="23"/>
  <c r="J29" i="23"/>
  <c r="J27" i="23"/>
  <c r="J25" i="23"/>
  <c r="J23" i="23"/>
  <c r="J21" i="23"/>
  <c r="J19" i="23"/>
  <c r="J17" i="23"/>
  <c r="J15" i="23"/>
  <c r="J13" i="23"/>
  <c r="J31" i="24"/>
  <c r="J29" i="24"/>
  <c r="J15" i="24"/>
  <c r="J13" i="24"/>
  <c r="J29" i="25"/>
  <c r="J25" i="25"/>
  <c r="J14" i="17"/>
  <c r="J12" i="20"/>
  <c r="J36" i="20"/>
  <c r="J32" i="20"/>
  <c r="J28" i="20"/>
  <c r="J24" i="20"/>
  <c r="J20" i="20"/>
  <c r="J16" i="20"/>
  <c r="J12" i="21"/>
  <c r="J36" i="21"/>
  <c r="J32" i="21"/>
  <c r="J28" i="21"/>
  <c r="J24" i="21"/>
  <c r="J20" i="21"/>
  <c r="J16" i="21"/>
  <c r="G43" i="23"/>
  <c r="G43" i="19"/>
  <c r="J32" i="22"/>
  <c r="J30" i="22"/>
  <c r="J28" i="22"/>
  <c r="J26" i="22"/>
  <c r="J16" i="22"/>
  <c r="J14" i="22"/>
  <c r="A41" i="21"/>
  <c r="A37" i="21"/>
  <c r="A33" i="21"/>
  <c r="A29" i="21"/>
  <c r="A25" i="21"/>
  <c r="A21" i="21"/>
  <c r="A17" i="21"/>
  <c r="A13" i="21"/>
  <c r="A42" i="22"/>
  <c r="A40" i="22"/>
  <c r="A30" i="22"/>
  <c r="A28" i="22"/>
  <c r="A26" i="22"/>
  <c r="A24" i="22"/>
  <c r="A14" i="22"/>
  <c r="A12" i="22"/>
  <c r="A42" i="23"/>
  <c r="A40" i="23"/>
  <c r="A38" i="23"/>
  <c r="A36" i="23"/>
  <c r="A34" i="23"/>
  <c r="A32" i="23"/>
  <c r="A30" i="23"/>
  <c r="A28" i="23"/>
  <c r="A26" i="23"/>
  <c r="A24" i="23"/>
  <c r="A22" i="23"/>
  <c r="A20" i="23"/>
  <c r="A18" i="23"/>
  <c r="A16" i="23"/>
  <c r="A14" i="23"/>
  <c r="A38" i="17"/>
  <c r="A34" i="17"/>
  <c r="A31" i="17"/>
  <c r="A22" i="17"/>
  <c r="A18" i="17"/>
  <c r="A15" i="17"/>
  <c r="G43" i="17"/>
  <c r="G43" i="21"/>
  <c r="A17" i="22"/>
  <c r="A15" i="22"/>
  <c r="J33" i="18"/>
  <c r="J37" i="18"/>
  <c r="G43" i="26"/>
  <c r="J12" i="19"/>
  <c r="J38" i="19"/>
  <c r="J36" i="19"/>
  <c r="J34" i="19"/>
  <c r="J32" i="19"/>
  <c r="J30" i="19"/>
  <c r="J28" i="19"/>
  <c r="J26" i="19"/>
  <c r="J24" i="19"/>
  <c r="J22" i="19"/>
  <c r="J20" i="19"/>
  <c r="J18" i="19"/>
  <c r="J16" i="19"/>
  <c r="J14" i="19"/>
  <c r="J39" i="20"/>
  <c r="J37" i="20"/>
  <c r="J35" i="20"/>
  <c r="J33" i="20"/>
  <c r="J31" i="20"/>
  <c r="J29" i="20"/>
  <c r="J27" i="20"/>
  <c r="J25" i="20"/>
  <c r="J23" i="20"/>
  <c r="J21" i="20"/>
  <c r="J19" i="20"/>
  <c r="J17" i="20"/>
  <c r="J15" i="20"/>
  <c r="J13" i="20"/>
  <c r="J39" i="21"/>
  <c r="J37" i="21"/>
  <c r="J35" i="21"/>
  <c r="J33" i="21"/>
  <c r="J31" i="21"/>
  <c r="J29" i="21"/>
  <c r="J27" i="21"/>
  <c r="J25" i="21"/>
  <c r="J23" i="21"/>
  <c r="J21" i="21"/>
  <c r="J19" i="21"/>
  <c r="J17" i="21"/>
  <c r="J15" i="21"/>
  <c r="J13" i="21"/>
  <c r="G43" i="22"/>
  <c r="A41" i="19"/>
  <c r="A41" i="20"/>
  <c r="A42" i="21"/>
  <c r="A40" i="21"/>
  <c r="B40" i="21" s="1"/>
  <c r="A38" i="21"/>
  <c r="A36" i="21"/>
  <c r="A34" i="21"/>
  <c r="A32" i="21"/>
  <c r="A30" i="21"/>
  <c r="A28" i="21"/>
  <c r="A26" i="21"/>
  <c r="A24" i="21"/>
  <c r="A22" i="21"/>
  <c r="A20" i="21"/>
  <c r="A18" i="21"/>
  <c r="A16" i="21"/>
  <c r="A14" i="21"/>
  <c r="A41" i="26"/>
  <c r="A39" i="26"/>
  <c r="A37" i="26"/>
  <c r="A35" i="26"/>
  <c r="A33" i="26"/>
  <c r="A31" i="26"/>
  <c r="A29" i="26"/>
  <c r="A27" i="26"/>
  <c r="A25" i="26"/>
  <c r="A23" i="26"/>
  <c r="A21" i="26"/>
  <c r="A19" i="26"/>
  <c r="A17" i="26"/>
  <c r="A15" i="26"/>
  <c r="A14" i="26"/>
  <c r="A40" i="17"/>
  <c r="A36" i="17"/>
  <c r="A33" i="17"/>
  <c r="A24" i="17"/>
  <c r="A20" i="17"/>
  <c r="A17" i="17"/>
  <c r="A15" i="25"/>
  <c r="A24" i="25"/>
  <c r="A26" i="25"/>
  <c r="A38" i="25"/>
  <c r="A40" i="25"/>
  <c r="A12" i="24"/>
  <c r="A17" i="24"/>
  <c r="A18" i="24"/>
  <c r="A19" i="24"/>
  <c r="A20" i="24"/>
  <c r="A25" i="24"/>
  <c r="A26" i="24"/>
  <c r="A28" i="24"/>
  <c r="A33" i="24"/>
  <c r="A34" i="24"/>
  <c r="A35" i="24"/>
  <c r="A36" i="24"/>
  <c r="A42" i="24"/>
  <c r="A42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42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G43" i="16"/>
  <c r="A15" i="16"/>
  <c r="A16" i="16"/>
  <c r="A17" i="16"/>
  <c r="A18" i="16"/>
  <c r="A23" i="16"/>
  <c r="A24" i="16"/>
  <c r="A25" i="16"/>
  <c r="A26" i="16"/>
  <c r="A31" i="16"/>
  <c r="A32" i="16"/>
  <c r="A33" i="16"/>
  <c r="A34" i="16"/>
  <c r="A39" i="16"/>
  <c r="A40" i="16"/>
  <c r="A13" i="18"/>
  <c r="A31" i="18"/>
  <c r="A17" i="18"/>
  <c r="J36" i="18"/>
  <c r="J20" i="18"/>
  <c r="J18" i="18"/>
  <c r="A39" i="25" l="1"/>
  <c r="A25" i="25"/>
  <c r="A14" i="25"/>
  <c r="J27" i="25"/>
  <c r="J31" i="25"/>
  <c r="A13" i="13"/>
  <c r="J32" i="25"/>
  <c r="J26" i="25"/>
  <c r="J35" i="13"/>
  <c r="A33" i="25"/>
  <c r="A22" i="25"/>
  <c r="A20" i="13"/>
  <c r="J12" i="25"/>
  <c r="J34" i="25"/>
  <c r="J14" i="25"/>
  <c r="J22" i="25"/>
  <c r="J29" i="17"/>
  <c r="J33" i="17"/>
  <c r="A34" i="25"/>
  <c r="A23" i="25"/>
  <c r="A32" i="25"/>
  <c r="A18" i="25"/>
  <c r="A29" i="13"/>
  <c r="J20" i="25"/>
  <c r="A31" i="25"/>
  <c r="A17" i="25"/>
  <c r="J13" i="25"/>
  <c r="J36" i="13"/>
  <c r="A42" i="25"/>
  <c r="F42" i="25" s="1"/>
  <c r="H42" i="25" s="1"/>
  <c r="A30" i="25"/>
  <c r="A16" i="25"/>
  <c r="J15" i="25"/>
  <c r="A28" i="17"/>
  <c r="A26" i="17"/>
  <c r="A42" i="17"/>
  <c r="J39" i="17"/>
  <c r="J19" i="17"/>
  <c r="J13" i="17"/>
  <c r="J34" i="17"/>
  <c r="A13" i="17"/>
  <c r="A29" i="17"/>
  <c r="A27" i="17"/>
  <c r="J21" i="17"/>
  <c r="J31" i="17"/>
  <c r="J35" i="17"/>
  <c r="A16" i="17"/>
  <c r="A32" i="17"/>
  <c r="A14" i="17"/>
  <c r="A30" i="17"/>
  <c r="J37" i="17"/>
  <c r="J17" i="17"/>
  <c r="J18" i="17"/>
  <c r="A21" i="17"/>
  <c r="A37" i="17"/>
  <c r="A19" i="17"/>
  <c r="A35" i="17"/>
  <c r="J30" i="17"/>
  <c r="J15" i="17"/>
  <c r="J32" i="17"/>
  <c r="A25" i="17"/>
  <c r="A41" i="17"/>
  <c r="A23" i="17"/>
  <c r="A39" i="17"/>
  <c r="J16" i="17"/>
  <c r="J30" i="13"/>
  <c r="J13" i="18"/>
  <c r="A22" i="18"/>
  <c r="J15" i="18"/>
  <c r="A15" i="18"/>
  <c r="A33" i="18"/>
  <c r="A36" i="18"/>
  <c r="J32" i="18"/>
  <c r="J16" i="18"/>
  <c r="A18" i="18"/>
  <c r="A12" i="18"/>
  <c r="J17" i="18"/>
  <c r="A24" i="18"/>
  <c r="J19" i="18"/>
  <c r="A32" i="18"/>
  <c r="A39" i="18"/>
  <c r="A35" i="18"/>
  <c r="J30" i="18"/>
  <c r="J14" i="18"/>
  <c r="J25" i="18"/>
  <c r="J27" i="18"/>
  <c r="A37" i="18"/>
  <c r="A14" i="18"/>
  <c r="J26" i="18"/>
  <c r="A41" i="18"/>
  <c r="J29" i="18"/>
  <c r="A19" i="18"/>
  <c r="J31" i="18"/>
  <c r="J21" i="18"/>
  <c r="A16" i="18"/>
  <c r="J23" i="18"/>
  <c r="A30" i="18"/>
  <c r="A25" i="18"/>
  <c r="A28" i="18"/>
  <c r="J28" i="18"/>
  <c r="A42" i="18"/>
  <c r="F42" i="18" s="1"/>
  <c r="H42" i="18" s="1"/>
  <c r="A40" i="18"/>
  <c r="A29" i="18"/>
  <c r="A34" i="18"/>
  <c r="A21" i="18"/>
  <c r="J22" i="18"/>
  <c r="A38" i="18"/>
  <c r="A12" i="13"/>
  <c r="F12" i="13" s="1"/>
  <c r="H12" i="13" s="1"/>
  <c r="I12" i="13" s="1"/>
  <c r="J18" i="13"/>
  <c r="J28" i="13"/>
  <c r="J34" i="13"/>
  <c r="J12" i="13"/>
  <c r="J22" i="13"/>
  <c r="J31" i="13"/>
  <c r="A42" i="13"/>
  <c r="A34" i="13"/>
  <c r="A26" i="13"/>
  <c r="A18" i="13"/>
  <c r="F18" i="13" s="1"/>
  <c r="H18" i="13" s="1"/>
  <c r="J29" i="13"/>
  <c r="A39" i="13"/>
  <c r="F39" i="13" s="1"/>
  <c r="H39" i="13" s="1"/>
  <c r="A31" i="13"/>
  <c r="F31" i="13" s="1"/>
  <c r="H31" i="13" s="1"/>
  <c r="A23" i="13"/>
  <c r="A15" i="13"/>
  <c r="J26" i="13"/>
  <c r="J24" i="13"/>
  <c r="J39" i="13"/>
  <c r="J32" i="13"/>
  <c r="J15" i="13"/>
  <c r="A41" i="13"/>
  <c r="A33" i="13"/>
  <c r="A25" i="13"/>
  <c r="F25" i="13" s="1"/>
  <c r="H25" i="13" s="1"/>
  <c r="A17" i="13"/>
  <c r="F17" i="13" s="1"/>
  <c r="H17" i="13" s="1"/>
  <c r="J17" i="13"/>
  <c r="J13" i="13"/>
  <c r="J27" i="13"/>
  <c r="J23" i="13"/>
  <c r="J33" i="13"/>
  <c r="J16" i="13"/>
  <c r="A40" i="13"/>
  <c r="B40" i="13" s="1"/>
  <c r="A32" i="13"/>
  <c r="F32" i="13" s="1"/>
  <c r="H32" i="13" s="1"/>
  <c r="A24" i="13"/>
  <c r="F24" i="13" s="1"/>
  <c r="H24" i="13" s="1"/>
  <c r="A16" i="13"/>
  <c r="A38" i="13"/>
  <c r="F38" i="13" s="1"/>
  <c r="H38" i="13" s="1"/>
  <c r="A30" i="13"/>
  <c r="A22" i="13"/>
  <c r="A14" i="13"/>
  <c r="J38" i="13"/>
  <c r="J21" i="13"/>
  <c r="J20" i="13"/>
  <c r="J14" i="13"/>
  <c r="A35" i="13"/>
  <c r="A27" i="13"/>
  <c r="A19" i="13"/>
  <c r="J24" i="18"/>
  <c r="A23" i="18"/>
  <c r="A21" i="13"/>
  <c r="J34" i="18"/>
  <c r="A27" i="18"/>
  <c r="J39" i="18"/>
  <c r="A28" i="13"/>
  <c r="A20" i="18"/>
  <c r="A36" i="13"/>
  <c r="J35" i="18"/>
  <c r="J38" i="18"/>
  <c r="J12" i="18"/>
  <c r="A26" i="18"/>
  <c r="A37" i="13"/>
  <c r="J25" i="24"/>
  <c r="A13" i="24"/>
  <c r="A21" i="24"/>
  <c r="A29" i="24"/>
  <c r="A37" i="24"/>
  <c r="J35" i="24"/>
  <c r="J19" i="24"/>
  <c r="J33" i="24"/>
  <c r="J17" i="24"/>
  <c r="J39" i="24"/>
  <c r="J23" i="24"/>
  <c r="A14" i="24"/>
  <c r="F14" i="24" s="1"/>
  <c r="H14" i="24" s="1"/>
  <c r="A22" i="24"/>
  <c r="A30" i="24"/>
  <c r="A38" i="24"/>
  <c r="A16" i="24"/>
  <c r="A24" i="24"/>
  <c r="A32" i="24"/>
  <c r="A40" i="24"/>
  <c r="B40" i="24" s="1"/>
  <c r="J37" i="24"/>
  <c r="J21" i="24"/>
  <c r="A15" i="24"/>
  <c r="A23" i="24"/>
  <c r="A31" i="24"/>
  <c r="A39" i="24"/>
  <c r="J27" i="24"/>
  <c r="A22" i="22"/>
  <c r="A38" i="22"/>
  <c r="J24" i="22"/>
  <c r="J12" i="22"/>
  <c r="J23" i="25"/>
  <c r="J39" i="25"/>
  <c r="A31" i="22"/>
  <c r="J33" i="22"/>
  <c r="A37" i="22"/>
  <c r="J16" i="25"/>
  <c r="J22" i="16"/>
  <c r="J16" i="16"/>
  <c r="J25" i="17"/>
  <c r="J26" i="17"/>
  <c r="J36" i="17"/>
  <c r="A12" i="17"/>
  <c r="J20" i="17"/>
  <c r="A37" i="16"/>
  <c r="A29" i="16"/>
  <c r="A21" i="16"/>
  <c r="A13" i="16"/>
  <c r="A37" i="25"/>
  <c r="A29" i="25"/>
  <c r="A21" i="25"/>
  <c r="A13" i="25"/>
  <c r="A16" i="22"/>
  <c r="A32" i="22"/>
  <c r="J18" i="22"/>
  <c r="J34" i="22"/>
  <c r="J17" i="25"/>
  <c r="J33" i="25"/>
  <c r="A19" i="22"/>
  <c r="J21" i="22"/>
  <c r="J36" i="25"/>
  <c r="J28" i="25"/>
  <c r="J27" i="22"/>
  <c r="J35" i="22"/>
  <c r="J26" i="16"/>
  <c r="J30" i="16"/>
  <c r="J35" i="16"/>
  <c r="A41" i="16"/>
  <c r="J23" i="16"/>
  <c r="J13" i="16"/>
  <c r="J39" i="16"/>
  <c r="J29" i="16"/>
  <c r="A38" i="16"/>
  <c r="A30" i="16"/>
  <c r="A22" i="16"/>
  <c r="A14" i="16"/>
  <c r="J25" i="16"/>
  <c r="A36" i="16"/>
  <c r="A28" i="16"/>
  <c r="A20" i="16"/>
  <c r="A12" i="16"/>
  <c r="A36" i="25"/>
  <c r="A28" i="25"/>
  <c r="A20" i="25"/>
  <c r="A12" i="25"/>
  <c r="F12" i="25" s="1"/>
  <c r="H12" i="25" s="1"/>
  <c r="A18" i="22"/>
  <c r="A34" i="22"/>
  <c r="J20" i="22"/>
  <c r="J36" i="22"/>
  <c r="J19" i="25"/>
  <c r="J35" i="25"/>
  <c r="A23" i="22"/>
  <c r="J25" i="22"/>
  <c r="A21" i="22"/>
  <c r="J30" i="25"/>
  <c r="J19" i="22"/>
  <c r="J37" i="16"/>
  <c r="J36" i="16"/>
  <c r="J19" i="16"/>
  <c r="A12" i="19"/>
  <c r="F12" i="19" s="1"/>
  <c r="H12" i="19" s="1"/>
  <c r="J25" i="19"/>
  <c r="J18" i="16"/>
  <c r="J33" i="16"/>
  <c r="J15" i="16"/>
  <c r="A35" i="16"/>
  <c r="A27" i="16"/>
  <c r="A19" i="16"/>
  <c r="A35" i="25"/>
  <c r="A27" i="25"/>
  <c r="A19" i="25"/>
  <c r="J40" i="21"/>
  <c r="A20" i="22"/>
  <c r="A36" i="22"/>
  <c r="J22" i="22"/>
  <c r="J38" i="22"/>
  <c r="J21" i="25"/>
  <c r="J37" i="25"/>
  <c r="A27" i="22"/>
  <c r="J29" i="22"/>
  <c r="A29" i="22"/>
  <c r="J38" i="25"/>
  <c r="J27" i="16"/>
  <c r="J38" i="16"/>
  <c r="J21" i="16"/>
  <c r="J20" i="16"/>
  <c r="J32" i="16"/>
  <c r="F37" i="26"/>
  <c r="H37" i="26" s="1"/>
  <c r="F35" i="26"/>
  <c r="H35" i="26" s="1"/>
  <c r="B40" i="22"/>
  <c r="B41" i="22" s="1"/>
  <c r="J31" i="22"/>
  <c r="A25" i="22"/>
  <c r="A41" i="24"/>
  <c r="J32" i="24"/>
  <c r="J34" i="24"/>
  <c r="J36" i="24"/>
  <c r="J38" i="24"/>
  <c r="J12" i="24"/>
  <c r="J14" i="24"/>
  <c r="J16" i="24"/>
  <c r="J18" i="24"/>
  <c r="J30" i="24"/>
  <c r="J20" i="24"/>
  <c r="J28" i="24"/>
  <c r="J22" i="24"/>
  <c r="J24" i="24"/>
  <c r="J26" i="24"/>
  <c r="F36" i="26"/>
  <c r="H36" i="26" s="1"/>
  <c r="A33" i="22"/>
  <c r="K5" i="20"/>
  <c r="J5" i="19"/>
  <c r="G44" i="16"/>
  <c r="G11" i="17" s="1"/>
  <c r="G44" i="17" s="1"/>
  <c r="B41" i="21"/>
  <c r="B42" i="21" s="1"/>
  <c r="J42" i="21" s="1"/>
  <c r="F42" i="16"/>
  <c r="H42" i="16" s="1"/>
  <c r="B42" i="16"/>
  <c r="J42" i="16"/>
  <c r="E46" i="13"/>
  <c r="B40" i="26"/>
  <c r="B40" i="23"/>
  <c r="J40" i="23" s="1"/>
  <c r="F42" i="23"/>
  <c r="H42" i="23" s="1"/>
  <c r="B42" i="23"/>
  <c r="J42" i="23"/>
  <c r="B40" i="17"/>
  <c r="B40" i="16"/>
  <c r="F40" i="16" s="1"/>
  <c r="J42" i="20"/>
  <c r="F42" i="20"/>
  <c r="H42" i="20" s="1"/>
  <c r="B42" i="20"/>
  <c r="B40" i="19"/>
  <c r="B41" i="19" s="1"/>
  <c r="J41" i="19" s="1"/>
  <c r="B40" i="25"/>
  <c r="B41" i="25" s="1"/>
  <c r="J42" i="18"/>
  <c r="B42" i="18"/>
  <c r="B40" i="20"/>
  <c r="B41" i="20" s="1"/>
  <c r="B42" i="25"/>
  <c r="J42" i="25" l="1"/>
  <c r="J41" i="21"/>
  <c r="B41" i="24"/>
  <c r="B42" i="24" s="1"/>
  <c r="B42" i="22"/>
  <c r="J42" i="22" s="1"/>
  <c r="J41" i="22"/>
  <c r="B40" i="18"/>
  <c r="J40" i="22"/>
  <c r="J41" i="16"/>
  <c r="B41" i="16"/>
  <c r="F41" i="16"/>
  <c r="H41" i="16" s="1"/>
  <c r="J5" i="20"/>
  <c r="K5" i="21"/>
  <c r="E46" i="16"/>
  <c r="B41" i="17"/>
  <c r="B42" i="17" s="1"/>
  <c r="B41" i="13"/>
  <c r="J40" i="13"/>
  <c r="H40" i="16"/>
  <c r="J40" i="16"/>
  <c r="J40" i="26"/>
  <c r="J40" i="17"/>
  <c r="B41" i="26"/>
  <c r="B41" i="23"/>
  <c r="J40" i="25"/>
  <c r="J41" i="20"/>
  <c r="G11" i="18"/>
  <c r="G44" i="18" s="1"/>
  <c r="E46" i="17"/>
  <c r="J41" i="24"/>
  <c r="J41" i="25"/>
  <c r="B42" i="19"/>
  <c r="J40" i="20"/>
  <c r="J40" i="24"/>
  <c r="J40" i="19"/>
  <c r="J40" i="18" l="1"/>
  <c r="B41" i="18"/>
  <c r="J41" i="17"/>
  <c r="K5" i="22"/>
  <c r="J5" i="21"/>
  <c r="B42" i="13"/>
  <c r="J42" i="13" s="1"/>
  <c r="J41" i="13"/>
  <c r="J41" i="26"/>
  <c r="B42" i="26"/>
  <c r="F42" i="26" s="1"/>
  <c r="J41" i="23"/>
  <c r="J42" i="24"/>
  <c r="J42" i="19"/>
  <c r="J42" i="17"/>
  <c r="E46" i="18"/>
  <c r="G11" i="19"/>
  <c r="G44" i="19" s="1"/>
  <c r="J41" i="18" l="1"/>
  <c r="J5" i="22"/>
  <c r="K5" i="23"/>
  <c r="J42" i="26"/>
  <c r="E46" i="19"/>
  <c r="G11" i="20"/>
  <c r="G44" i="20" s="1"/>
  <c r="K5" i="24" l="1"/>
  <c r="J5" i="23"/>
  <c r="H42" i="26"/>
  <c r="E46" i="20"/>
  <c r="G11" i="21"/>
  <c r="G44" i="21" s="1"/>
  <c r="J5" i="24" l="1"/>
  <c r="K5" i="25"/>
  <c r="G11" i="22"/>
  <c r="G44" i="22" s="1"/>
  <c r="E46" i="21"/>
  <c r="K5" i="26" l="1"/>
  <c r="J5" i="25"/>
  <c r="G11" i="23"/>
  <c r="G44" i="23" s="1"/>
  <c r="E46" i="22"/>
  <c r="J5" i="26" l="1"/>
  <c r="G11" i="24"/>
  <c r="G44" i="24" s="1"/>
  <c r="E46" i="23"/>
  <c r="G11" i="25" l="1"/>
  <c r="G44" i="25" s="1"/>
  <c r="E46" i="24"/>
  <c r="G11" i="26" l="1"/>
  <c r="G44" i="26" s="1"/>
  <c r="E46" i="26" s="1"/>
  <c r="E46" i="25"/>
  <c r="F21" i="13"/>
  <c r="H21" i="13" s="1"/>
  <c r="F23" i="13"/>
  <c r="H23" i="13" s="1"/>
  <c r="F28" i="13"/>
  <c r="H28" i="13" s="1"/>
  <c r="F30" i="13"/>
  <c r="H30" i="13" s="1"/>
  <c r="F27" i="13"/>
  <c r="H27" i="13" s="1"/>
  <c r="F34" i="13"/>
  <c r="H34" i="13" s="1"/>
  <c r="F35" i="13"/>
  <c r="H35" i="13" s="1"/>
  <c r="F33" i="13"/>
  <c r="H33" i="13" s="1"/>
  <c r="F16" i="13"/>
  <c r="H16" i="13" s="1"/>
  <c r="F15" i="13"/>
  <c r="H15" i="13" s="1"/>
  <c r="F37" i="13"/>
  <c r="H37" i="13" s="1"/>
  <c r="F20" i="13"/>
  <c r="H20" i="13" s="1"/>
  <c r="F40" i="13"/>
  <c r="H40" i="13" s="1"/>
  <c r="F29" i="13"/>
  <c r="H29" i="13" s="1"/>
  <c r="F14" i="13"/>
  <c r="H14" i="13" s="1"/>
  <c r="F36" i="13"/>
  <c r="H36" i="13" s="1"/>
  <c r="F26" i="13"/>
  <c r="H26" i="13" s="1"/>
  <c r="F41" i="13"/>
  <c r="H41" i="13" s="1"/>
  <c r="I5" i="16"/>
  <c r="F35" i="16" s="1"/>
  <c r="H35" i="16" s="1"/>
  <c r="G5" i="16"/>
  <c r="F17" i="16" s="1"/>
  <c r="H17" i="16" s="1"/>
  <c r="F19" i="13"/>
  <c r="H19" i="13" s="1"/>
  <c r="F42" i="13"/>
  <c r="H42" i="13" s="1"/>
  <c r="E5" i="16"/>
  <c r="F5" i="16"/>
  <c r="F5" i="17"/>
  <c r="F5" i="18"/>
  <c r="F22" i="13"/>
  <c r="H22" i="13" s="1"/>
  <c r="H5" i="16"/>
  <c r="H5" i="17" s="1"/>
  <c r="F13" i="13"/>
  <c r="H13" i="13" s="1"/>
  <c r="I13" i="13" s="1"/>
  <c r="F23" i="16" l="1"/>
  <c r="H23" i="16" s="1"/>
  <c r="F18" i="18"/>
  <c r="H18" i="18" s="1"/>
  <c r="F39" i="18"/>
  <c r="H39" i="18" s="1"/>
  <c r="F28" i="17"/>
  <c r="H28" i="17" s="1"/>
  <c r="F21" i="17"/>
  <c r="H21" i="17" s="1"/>
  <c r="F21" i="16"/>
  <c r="H21" i="16" s="1"/>
  <c r="F28" i="16"/>
  <c r="H28" i="16" s="1"/>
  <c r="F14" i="16"/>
  <c r="H14" i="16" s="1"/>
  <c r="I5" i="17"/>
  <c r="F42" i="17" s="1"/>
  <c r="H42" i="17" s="1"/>
  <c r="F12" i="16"/>
  <c r="E5" i="17"/>
  <c r="E5" i="18" s="1"/>
  <c r="F36" i="16"/>
  <c r="H36" i="16" s="1"/>
  <c r="F29" i="16"/>
  <c r="H29" i="16" s="1"/>
  <c r="F15" i="16"/>
  <c r="H15" i="16" s="1"/>
  <c r="F22" i="16"/>
  <c r="H22" i="16" s="1"/>
  <c r="F25" i="17"/>
  <c r="F18" i="17"/>
  <c r="F32" i="17"/>
  <c r="F39" i="17"/>
  <c r="F30" i="17"/>
  <c r="H30" i="17" s="1"/>
  <c r="F23" i="17"/>
  <c r="H23" i="17" s="1"/>
  <c r="F37" i="17"/>
  <c r="H37" i="17" s="1"/>
  <c r="F16" i="17"/>
  <c r="H16" i="17" s="1"/>
  <c r="I14" i="13"/>
  <c r="I15" i="13" s="1"/>
  <c r="I16" i="13" s="1"/>
  <c r="I17" i="13" s="1"/>
  <c r="I18" i="13" s="1"/>
  <c r="I19" i="13" s="1"/>
  <c r="I20" i="13" s="1"/>
  <c r="I21" i="13" s="1"/>
  <c r="I22" i="13" s="1"/>
  <c r="I23" i="13" s="1"/>
  <c r="I24" i="13" s="1"/>
  <c r="I25" i="13" s="1"/>
  <c r="I26" i="13" s="1"/>
  <c r="I27" i="13" s="1"/>
  <c r="I28" i="13" s="1"/>
  <c r="I29" i="13" s="1"/>
  <c r="I30" i="13" s="1"/>
  <c r="I31" i="13" s="1"/>
  <c r="I32" i="13" s="1"/>
  <c r="I33" i="13" s="1"/>
  <c r="I34" i="13" s="1"/>
  <c r="I35" i="13" s="1"/>
  <c r="I36" i="13" s="1"/>
  <c r="I37" i="13" s="1"/>
  <c r="I38" i="13" s="1"/>
  <c r="I39" i="13" s="1"/>
  <c r="I40" i="13" s="1"/>
  <c r="I41" i="13" s="1"/>
  <c r="I42" i="13" s="1"/>
  <c r="F5" i="19"/>
  <c r="F41" i="19" s="1"/>
  <c r="I5" i="18"/>
  <c r="F25" i="18" s="1"/>
  <c r="H25" i="18" s="1"/>
  <c r="H5" i="18"/>
  <c r="F25" i="16"/>
  <c r="H25" i="16" s="1"/>
  <c r="F18" i="16"/>
  <c r="H18" i="16" s="1"/>
  <c r="F39" i="16"/>
  <c r="H39" i="16" s="1"/>
  <c r="F32" i="16"/>
  <c r="H32" i="16" s="1"/>
  <c r="G5" i="17"/>
  <c r="F15" i="17" s="1"/>
  <c r="H15" i="17" s="1"/>
  <c r="F43" i="13"/>
  <c r="F44" i="13" s="1"/>
  <c r="F11" i="16" s="1"/>
  <c r="H43" i="13"/>
  <c r="I44" i="13" s="1"/>
  <c r="F26" i="16"/>
  <c r="H26" i="16" s="1"/>
  <c r="F19" i="16"/>
  <c r="H19" i="16" s="1"/>
  <c r="F33" i="16"/>
  <c r="H33" i="16" s="1"/>
  <c r="F30" i="16"/>
  <c r="H30" i="16" s="1"/>
  <c r="F16" i="16"/>
  <c r="H16" i="16" s="1"/>
  <c r="F37" i="16"/>
  <c r="H37" i="16" s="1"/>
  <c r="F38" i="16"/>
  <c r="H38" i="16" s="1"/>
  <c r="F31" i="16"/>
  <c r="H31" i="16" s="1"/>
  <c r="F24" i="16"/>
  <c r="H24" i="16" s="1"/>
  <c r="F20" i="16"/>
  <c r="H20" i="16" s="1"/>
  <c r="F27" i="16"/>
  <c r="H27" i="16" s="1"/>
  <c r="F34" i="16"/>
  <c r="H34" i="16" s="1"/>
  <c r="F13" i="16"/>
  <c r="H13" i="16" s="1"/>
  <c r="F13" i="18" l="1"/>
  <c r="H13" i="18" s="1"/>
  <c r="F24" i="18"/>
  <c r="H24" i="18" s="1"/>
  <c r="F14" i="17"/>
  <c r="H14" i="17" s="1"/>
  <c r="F35" i="17"/>
  <c r="H35" i="17" s="1"/>
  <c r="F32" i="18"/>
  <c r="H32" i="18" s="1"/>
  <c r="F41" i="18"/>
  <c r="H41" i="18" s="1"/>
  <c r="F34" i="18"/>
  <c r="H34" i="18" s="1"/>
  <c r="F20" i="18"/>
  <c r="H20" i="18" s="1"/>
  <c r="F27" i="18"/>
  <c r="H27" i="18" s="1"/>
  <c r="F17" i="18"/>
  <c r="H17" i="18" s="1"/>
  <c r="F31" i="18"/>
  <c r="H31" i="18" s="1"/>
  <c r="F38" i="18"/>
  <c r="H38" i="18" s="1"/>
  <c r="F34" i="17"/>
  <c r="H34" i="17" s="1"/>
  <c r="F20" i="17"/>
  <c r="H20" i="17" s="1"/>
  <c r="F27" i="17"/>
  <c r="H27" i="17" s="1"/>
  <c r="F13" i="17"/>
  <c r="H13" i="17" s="1"/>
  <c r="F41" i="17"/>
  <c r="H41" i="17" s="1"/>
  <c r="F23" i="18"/>
  <c r="H23" i="18" s="1"/>
  <c r="F32" i="19"/>
  <c r="H32" i="19" s="1"/>
  <c r="F36" i="17"/>
  <c r="H36" i="17" s="1"/>
  <c r="F29" i="17"/>
  <c r="H29" i="17" s="1"/>
  <c r="F22" i="17"/>
  <c r="H22" i="17" s="1"/>
  <c r="F15" i="18"/>
  <c r="F36" i="18"/>
  <c r="F22" i="18"/>
  <c r="F29" i="18"/>
  <c r="F26" i="17"/>
  <c r="H26" i="17" s="1"/>
  <c r="F19" i="17"/>
  <c r="H19" i="17" s="1"/>
  <c r="F33" i="17"/>
  <c r="H33" i="17" s="1"/>
  <c r="F40" i="17"/>
  <c r="H40" i="17" s="1"/>
  <c r="F12" i="17"/>
  <c r="H12" i="17" s="1"/>
  <c r="F24" i="17"/>
  <c r="H24" i="17" s="1"/>
  <c r="F31" i="17"/>
  <c r="H31" i="17" s="1"/>
  <c r="F38" i="17"/>
  <c r="H38" i="17" s="1"/>
  <c r="F17" i="17"/>
  <c r="H17" i="17" s="1"/>
  <c r="H12" i="16"/>
  <c r="H43" i="16" s="1"/>
  <c r="F43" i="16"/>
  <c r="F44" i="16" s="1"/>
  <c r="F11" i="17" s="1"/>
  <c r="E5" i="19"/>
  <c r="J44" i="13"/>
  <c r="I11" i="16"/>
  <c r="H5" i="19"/>
  <c r="F18" i="19" s="1"/>
  <c r="F5" i="20"/>
  <c r="F31" i="20" s="1"/>
  <c r="H18" i="17"/>
  <c r="H32" i="17"/>
  <c r="H25" i="17"/>
  <c r="H39" i="17"/>
  <c r="G5" i="18"/>
  <c r="F33" i="18" s="1"/>
  <c r="H33" i="18" s="1"/>
  <c r="I5" i="19"/>
  <c r="F16" i="19" s="1"/>
  <c r="H16" i="19" s="1"/>
  <c r="F37" i="18" l="1"/>
  <c r="H37" i="18" s="1"/>
  <c r="F37" i="19"/>
  <c r="H37" i="19" s="1"/>
  <c r="F23" i="19"/>
  <c r="H23" i="19" s="1"/>
  <c r="F30" i="19"/>
  <c r="H30" i="19" s="1"/>
  <c r="F16" i="18"/>
  <c r="H16" i="18" s="1"/>
  <c r="F30" i="18"/>
  <c r="H30" i="18" s="1"/>
  <c r="F25" i="19"/>
  <c r="H25" i="19" s="1"/>
  <c r="F39" i="19"/>
  <c r="H39" i="19" s="1"/>
  <c r="F26" i="18"/>
  <c r="H26" i="18" s="1"/>
  <c r="F40" i="18"/>
  <c r="H40" i="18" s="1"/>
  <c r="F12" i="18"/>
  <c r="H12" i="18" s="1"/>
  <c r="F19" i="18"/>
  <c r="H19" i="18" s="1"/>
  <c r="F15" i="19"/>
  <c r="H15" i="19" s="1"/>
  <c r="F22" i="19"/>
  <c r="H22" i="19" s="1"/>
  <c r="F29" i="19"/>
  <c r="H29" i="19" s="1"/>
  <c r="F36" i="19"/>
  <c r="H36" i="19" s="1"/>
  <c r="F42" i="19"/>
  <c r="H42" i="19" s="1"/>
  <c r="F34" i="19"/>
  <c r="F27" i="19"/>
  <c r="F20" i="19"/>
  <c r="F13" i="19"/>
  <c r="F22" i="20"/>
  <c r="F35" i="18"/>
  <c r="H35" i="18" s="1"/>
  <c r="F28" i="18"/>
  <c r="H28" i="18" s="1"/>
  <c r="F21" i="18"/>
  <c r="H21" i="18" s="1"/>
  <c r="F14" i="18"/>
  <c r="H14" i="18" s="1"/>
  <c r="F43" i="17"/>
  <c r="F44" i="17" s="1"/>
  <c r="F11" i="18" s="1"/>
  <c r="F5" i="21"/>
  <c r="H5" i="20"/>
  <c r="I5" i="20"/>
  <c r="F13" i="20" s="1"/>
  <c r="H13" i="20" s="1"/>
  <c r="I44" i="16"/>
  <c r="I12" i="16"/>
  <c r="I13" i="16" s="1"/>
  <c r="I14" i="16" s="1"/>
  <c r="I15" i="16" s="1"/>
  <c r="I16" i="16" s="1"/>
  <c r="I17" i="16" s="1"/>
  <c r="I18" i="16" s="1"/>
  <c r="I19" i="16" s="1"/>
  <c r="I20" i="16" s="1"/>
  <c r="I21" i="16" s="1"/>
  <c r="I22" i="16" s="1"/>
  <c r="I23" i="16" s="1"/>
  <c r="I24" i="16" s="1"/>
  <c r="I25" i="16" s="1"/>
  <c r="I26" i="16" s="1"/>
  <c r="I27" i="16" s="1"/>
  <c r="I28" i="16" s="1"/>
  <c r="I29" i="16" s="1"/>
  <c r="I30" i="16" s="1"/>
  <c r="I31" i="16" s="1"/>
  <c r="I32" i="16" s="1"/>
  <c r="I33" i="16" s="1"/>
  <c r="I34" i="16" s="1"/>
  <c r="I35" i="16" s="1"/>
  <c r="I36" i="16" s="1"/>
  <c r="I37" i="16" s="1"/>
  <c r="I38" i="16" s="1"/>
  <c r="I39" i="16" s="1"/>
  <c r="I40" i="16" s="1"/>
  <c r="I41" i="16" s="1"/>
  <c r="I42" i="16" s="1"/>
  <c r="H18" i="19"/>
  <c r="E5" i="20"/>
  <c r="H22" i="18"/>
  <c r="H36" i="18"/>
  <c r="H29" i="18"/>
  <c r="G5" i="19"/>
  <c r="F24" i="19" s="1"/>
  <c r="H24" i="19" s="1"/>
  <c r="H43" i="17"/>
  <c r="F14" i="19" l="1"/>
  <c r="H14" i="19" s="1"/>
  <c r="F27" i="20"/>
  <c r="H27" i="20" s="1"/>
  <c r="F28" i="19"/>
  <c r="H28" i="19" s="1"/>
  <c r="F41" i="20"/>
  <c r="H41" i="20" s="1"/>
  <c r="F34" i="20"/>
  <c r="H34" i="20" s="1"/>
  <c r="F15" i="20"/>
  <c r="H15" i="20" s="1"/>
  <c r="F12" i="20"/>
  <c r="F20" i="20"/>
  <c r="H20" i="20" s="1"/>
  <c r="F21" i="19"/>
  <c r="H21" i="19" s="1"/>
  <c r="F35" i="19"/>
  <c r="H35" i="19" s="1"/>
  <c r="F36" i="20"/>
  <c r="H36" i="20" s="1"/>
  <c r="F29" i="20"/>
  <c r="H29" i="20" s="1"/>
  <c r="F17" i="19"/>
  <c r="H17" i="19" s="1"/>
  <c r="F38" i="19"/>
  <c r="H38" i="19" s="1"/>
  <c r="F31" i="19"/>
  <c r="H31" i="19" s="1"/>
  <c r="F25" i="21"/>
  <c r="H25" i="21" s="1"/>
  <c r="F39" i="21"/>
  <c r="H39" i="21" s="1"/>
  <c r="F33" i="20"/>
  <c r="H33" i="20" s="1"/>
  <c r="F40" i="20"/>
  <c r="H40" i="20" s="1"/>
  <c r="F26" i="20"/>
  <c r="H26" i="20" s="1"/>
  <c r="F19" i="20"/>
  <c r="H19" i="20" s="1"/>
  <c r="F25" i="20"/>
  <c r="H25" i="20" s="1"/>
  <c r="F17" i="20"/>
  <c r="F24" i="20"/>
  <c r="F38" i="20"/>
  <c r="F19" i="19"/>
  <c r="H19" i="19" s="1"/>
  <c r="F33" i="19"/>
  <c r="H33" i="19" s="1"/>
  <c r="F26" i="19"/>
  <c r="H26" i="19" s="1"/>
  <c r="F40" i="19"/>
  <c r="H40" i="19" s="1"/>
  <c r="I5" i="21"/>
  <c r="F32" i="21" s="1"/>
  <c r="H32" i="21" s="1"/>
  <c r="H34" i="19"/>
  <c r="H27" i="19"/>
  <c r="H20" i="19"/>
  <c r="H41" i="19"/>
  <c r="G5" i="20"/>
  <c r="F21" i="20" s="1"/>
  <c r="H21" i="20" s="1"/>
  <c r="H15" i="18"/>
  <c r="H43" i="18" s="1"/>
  <c r="F43" i="18"/>
  <c r="F44" i="18" s="1"/>
  <c r="F11" i="19" s="1"/>
  <c r="F5" i="22"/>
  <c r="H5" i="21"/>
  <c r="F13" i="21" s="1"/>
  <c r="E5" i="21"/>
  <c r="H22" i="20"/>
  <c r="J44" i="16"/>
  <c r="I11" i="17"/>
  <c r="F39" i="20" l="1"/>
  <c r="H39" i="20" s="1"/>
  <c r="F18" i="20"/>
  <c r="H18" i="20" s="1"/>
  <c r="F18" i="21"/>
  <c r="H18" i="21" s="1"/>
  <c r="F32" i="20"/>
  <c r="H32" i="20" s="1"/>
  <c r="F41" i="21"/>
  <c r="H41" i="21" s="1"/>
  <c r="F27" i="21"/>
  <c r="H27" i="21" s="1"/>
  <c r="F20" i="21"/>
  <c r="H20" i="21" s="1"/>
  <c r="F34" i="21"/>
  <c r="H34" i="21" s="1"/>
  <c r="F28" i="20"/>
  <c r="H28" i="20" s="1"/>
  <c r="F35" i="20"/>
  <c r="H35" i="20" s="1"/>
  <c r="F14" i="20"/>
  <c r="H14" i="20" s="1"/>
  <c r="F22" i="22"/>
  <c r="H22" i="22" s="1"/>
  <c r="F17" i="21"/>
  <c r="H17" i="21" s="1"/>
  <c r="F31" i="21"/>
  <c r="H31" i="21" s="1"/>
  <c r="F38" i="21"/>
  <c r="H38" i="21" s="1"/>
  <c r="F24" i="21"/>
  <c r="H24" i="21" s="1"/>
  <c r="F22" i="21"/>
  <c r="F29" i="21"/>
  <c r="F15" i="21"/>
  <c r="F36" i="21"/>
  <c r="F17" i="22"/>
  <c r="F16" i="20"/>
  <c r="H16" i="20" s="1"/>
  <c r="F37" i="20"/>
  <c r="H37" i="20" s="1"/>
  <c r="F23" i="20"/>
  <c r="H23" i="20" s="1"/>
  <c r="F30" i="20"/>
  <c r="H30" i="20" s="1"/>
  <c r="F5" i="23"/>
  <c r="E5" i="22"/>
  <c r="H5" i="22"/>
  <c r="F24" i="22" s="1"/>
  <c r="I44" i="17"/>
  <c r="I12" i="17"/>
  <c r="I13" i="17" s="1"/>
  <c r="I14" i="17" s="1"/>
  <c r="I15" i="17" s="1"/>
  <c r="I16" i="17" s="1"/>
  <c r="I17" i="17" s="1"/>
  <c r="I18" i="17" s="1"/>
  <c r="I19" i="17" s="1"/>
  <c r="I20" i="17" s="1"/>
  <c r="I21" i="17" s="1"/>
  <c r="I22" i="17" s="1"/>
  <c r="I23" i="17" s="1"/>
  <c r="I24" i="17" s="1"/>
  <c r="I25" i="17" s="1"/>
  <c r="I26" i="17" s="1"/>
  <c r="I27" i="17" s="1"/>
  <c r="I28" i="17" s="1"/>
  <c r="I29" i="17" s="1"/>
  <c r="I30" i="17" s="1"/>
  <c r="I31" i="17" s="1"/>
  <c r="I32" i="17" s="1"/>
  <c r="I33" i="17" s="1"/>
  <c r="I34" i="17" s="1"/>
  <c r="I35" i="17" s="1"/>
  <c r="I36" i="17" s="1"/>
  <c r="I37" i="17" s="1"/>
  <c r="I38" i="17" s="1"/>
  <c r="I39" i="17" s="1"/>
  <c r="I40" i="17" s="1"/>
  <c r="I41" i="17" s="1"/>
  <c r="I42" i="17" s="1"/>
  <c r="H38" i="20"/>
  <c r="H17" i="20"/>
  <c r="H31" i="20"/>
  <c r="H24" i="20"/>
  <c r="G5" i="21"/>
  <c r="F12" i="21" s="1"/>
  <c r="H12" i="21" s="1"/>
  <c r="F43" i="19"/>
  <c r="F44" i="19" s="1"/>
  <c r="F11" i="20" s="1"/>
  <c r="H13" i="19"/>
  <c r="H43" i="19" s="1"/>
  <c r="H12" i="20"/>
  <c r="I5" i="22"/>
  <c r="F15" i="22" s="1"/>
  <c r="H15" i="22" s="1"/>
  <c r="F36" i="22" l="1"/>
  <c r="H36" i="22" s="1"/>
  <c r="F37" i="21"/>
  <c r="H37" i="21" s="1"/>
  <c r="F29" i="22"/>
  <c r="H29" i="22" s="1"/>
  <c r="F30" i="21"/>
  <c r="H30" i="21" s="1"/>
  <c r="F16" i="21"/>
  <c r="H16" i="21" s="1"/>
  <c r="F23" i="21"/>
  <c r="H23" i="21" s="1"/>
  <c r="F19" i="21"/>
  <c r="H19" i="21" s="1"/>
  <c r="F38" i="22"/>
  <c r="H38" i="22" s="1"/>
  <c r="F31" i="22"/>
  <c r="H31" i="22" s="1"/>
  <c r="F40" i="21"/>
  <c r="H40" i="21" s="1"/>
  <c r="F26" i="21"/>
  <c r="H26" i="21" s="1"/>
  <c r="F33" i="21"/>
  <c r="H33" i="21" s="1"/>
  <c r="F26" i="23"/>
  <c r="H26" i="23" s="1"/>
  <c r="F28" i="22"/>
  <c r="H28" i="22" s="1"/>
  <c r="F35" i="22"/>
  <c r="H35" i="22" s="1"/>
  <c r="F14" i="22"/>
  <c r="H14" i="22" s="1"/>
  <c r="F42" i="22"/>
  <c r="H42" i="22" s="1"/>
  <c r="F21" i="22"/>
  <c r="H21" i="22" s="1"/>
  <c r="F30" i="22"/>
  <c r="H30" i="22" s="1"/>
  <c r="F23" i="22"/>
  <c r="H23" i="22" s="1"/>
  <c r="F16" i="22"/>
  <c r="H16" i="22" s="1"/>
  <c r="F13" i="22"/>
  <c r="H13" i="22" s="1"/>
  <c r="F34" i="22"/>
  <c r="H34" i="22" s="1"/>
  <c r="F26" i="22"/>
  <c r="F12" i="22"/>
  <c r="F19" i="22"/>
  <c r="F33" i="22"/>
  <c r="F40" i="22"/>
  <c r="F35" i="23"/>
  <c r="F14" i="23"/>
  <c r="F14" i="21"/>
  <c r="H14" i="21" s="1"/>
  <c r="F28" i="21"/>
  <c r="H28" i="21" s="1"/>
  <c r="F35" i="21"/>
  <c r="H35" i="21" s="1"/>
  <c r="F21" i="21"/>
  <c r="H21" i="21" s="1"/>
  <c r="F42" i="21"/>
  <c r="H42" i="21" s="1"/>
  <c r="H43" i="20"/>
  <c r="I5" i="23"/>
  <c r="F19" i="23" s="1"/>
  <c r="H19" i="23" s="1"/>
  <c r="H17" i="22"/>
  <c r="E5" i="23"/>
  <c r="H24" i="22"/>
  <c r="H5" i="23"/>
  <c r="F21" i="23" s="1"/>
  <c r="H29" i="21"/>
  <c r="H36" i="21"/>
  <c r="H22" i="21"/>
  <c r="H15" i="21"/>
  <c r="G5" i="22"/>
  <c r="F37" i="22" s="1"/>
  <c r="H37" i="22" s="1"/>
  <c r="F43" i="20"/>
  <c r="F44" i="20" s="1"/>
  <c r="F11" i="21" s="1"/>
  <c r="J44" i="17"/>
  <c r="I11" i="18"/>
  <c r="H13" i="21"/>
  <c r="F5" i="24"/>
  <c r="F12" i="23" l="1"/>
  <c r="H12" i="23" s="1"/>
  <c r="F20" i="22"/>
  <c r="H20" i="22" s="1"/>
  <c r="F33" i="23"/>
  <c r="H33" i="23" s="1"/>
  <c r="F41" i="22"/>
  <c r="H41" i="22" s="1"/>
  <c r="F40" i="23"/>
  <c r="H40" i="23" s="1"/>
  <c r="F27" i="22"/>
  <c r="H27" i="22" s="1"/>
  <c r="F28" i="23"/>
  <c r="F38" i="24"/>
  <c r="H38" i="24" s="1"/>
  <c r="F39" i="23"/>
  <c r="H39" i="23" s="1"/>
  <c r="F18" i="23"/>
  <c r="H18" i="23" s="1"/>
  <c r="F32" i="23"/>
  <c r="H32" i="23" s="1"/>
  <c r="F25" i="23"/>
  <c r="H25" i="23" s="1"/>
  <c r="F24" i="23"/>
  <c r="H24" i="23" s="1"/>
  <c r="F23" i="23"/>
  <c r="F16" i="23"/>
  <c r="F37" i="23"/>
  <c r="F30" i="23"/>
  <c r="F13" i="23"/>
  <c r="H13" i="23" s="1"/>
  <c r="F41" i="23"/>
  <c r="H41" i="23" s="1"/>
  <c r="F27" i="23"/>
  <c r="H27" i="23" s="1"/>
  <c r="F20" i="23"/>
  <c r="H20" i="23" s="1"/>
  <c r="F18" i="22"/>
  <c r="H18" i="22" s="1"/>
  <c r="F39" i="22"/>
  <c r="H39" i="22" s="1"/>
  <c r="F32" i="22"/>
  <c r="H32" i="22" s="1"/>
  <c r="F25" i="22"/>
  <c r="H25" i="22" s="1"/>
  <c r="H43" i="21"/>
  <c r="H19" i="22"/>
  <c r="H33" i="22"/>
  <c r="H40" i="22"/>
  <c r="G5" i="23"/>
  <c r="F34" i="23" s="1"/>
  <c r="H34" i="23" s="1"/>
  <c r="H26" i="22"/>
  <c r="F5" i="25"/>
  <c r="F43" i="21"/>
  <c r="F44" i="21" s="1"/>
  <c r="F11" i="22" s="1"/>
  <c r="I5" i="24"/>
  <c r="F31" i="24" s="1"/>
  <c r="H31" i="24" s="1"/>
  <c r="I12" i="18"/>
  <c r="I13" i="18" s="1"/>
  <c r="I14" i="18" s="1"/>
  <c r="I15" i="18" s="1"/>
  <c r="I16" i="18" s="1"/>
  <c r="I17" i="18" s="1"/>
  <c r="I18" i="18" s="1"/>
  <c r="I19" i="18" s="1"/>
  <c r="I20" i="18" s="1"/>
  <c r="I21" i="18" s="1"/>
  <c r="I22" i="18" s="1"/>
  <c r="I23" i="18" s="1"/>
  <c r="I24" i="18" s="1"/>
  <c r="I25" i="18" s="1"/>
  <c r="I26" i="18" s="1"/>
  <c r="I27" i="18" s="1"/>
  <c r="I28" i="18" s="1"/>
  <c r="I29" i="18" s="1"/>
  <c r="I30" i="18" s="1"/>
  <c r="I31" i="18" s="1"/>
  <c r="I32" i="18" s="1"/>
  <c r="I33" i="18" s="1"/>
  <c r="I34" i="18" s="1"/>
  <c r="I35" i="18" s="1"/>
  <c r="I36" i="18" s="1"/>
  <c r="I37" i="18" s="1"/>
  <c r="I38" i="18" s="1"/>
  <c r="I39" i="18" s="1"/>
  <c r="I40" i="18" s="1"/>
  <c r="I41" i="18" s="1"/>
  <c r="I42" i="18" s="1"/>
  <c r="I44" i="18"/>
  <c r="H5" i="24"/>
  <c r="F33" i="24" s="1"/>
  <c r="H35" i="23"/>
  <c r="H28" i="23"/>
  <c r="H21" i="23"/>
  <c r="E5" i="24"/>
  <c r="F17" i="23" l="1"/>
  <c r="H17" i="23" s="1"/>
  <c r="F17" i="24"/>
  <c r="H17" i="24" s="1"/>
  <c r="F38" i="23"/>
  <c r="H38" i="23" s="1"/>
  <c r="F24" i="24"/>
  <c r="H24" i="24" s="1"/>
  <c r="F31" i="23"/>
  <c r="H31" i="23" s="1"/>
  <c r="F19" i="24"/>
  <c r="H19" i="24" s="1"/>
  <c r="F26" i="24"/>
  <c r="H26" i="24" s="1"/>
  <c r="F12" i="24"/>
  <c r="F40" i="24"/>
  <c r="H40" i="24" s="1"/>
  <c r="F37" i="24"/>
  <c r="H37" i="24" s="1"/>
  <c r="F23" i="24"/>
  <c r="H23" i="24" s="1"/>
  <c r="F16" i="24"/>
  <c r="H16" i="24" s="1"/>
  <c r="F30" i="24"/>
  <c r="H30" i="24" s="1"/>
  <c r="F35" i="24"/>
  <c r="F28" i="24"/>
  <c r="F21" i="24"/>
  <c r="F42" i="24"/>
  <c r="F16" i="25"/>
  <c r="F23" i="25"/>
  <c r="F36" i="24"/>
  <c r="H36" i="24" s="1"/>
  <c r="F22" i="23"/>
  <c r="H22" i="23" s="1"/>
  <c r="F29" i="23"/>
  <c r="H29" i="23" s="1"/>
  <c r="F36" i="23"/>
  <c r="H36" i="23" s="1"/>
  <c r="F15" i="23"/>
  <c r="H15" i="23" s="1"/>
  <c r="H14" i="23"/>
  <c r="I5" i="25"/>
  <c r="F35" i="25" s="1"/>
  <c r="H35" i="25" s="1"/>
  <c r="F5" i="26"/>
  <c r="F43" i="22"/>
  <c r="F44" i="22" s="1"/>
  <c r="F11" i="23" s="1"/>
  <c r="H12" i="22"/>
  <c r="H43" i="22" s="1"/>
  <c r="H33" i="24"/>
  <c r="E5" i="25"/>
  <c r="H5" i="25"/>
  <c r="F30" i="25" s="1"/>
  <c r="J44" i="18"/>
  <c r="I11" i="19"/>
  <c r="H37" i="23"/>
  <c r="H30" i="23"/>
  <c r="H16" i="23"/>
  <c r="H23" i="23"/>
  <c r="G5" i="24"/>
  <c r="F32" i="24" s="1"/>
  <c r="H32" i="24" s="1"/>
  <c r="F14" i="25" l="1"/>
  <c r="H14" i="25" s="1"/>
  <c r="F28" i="25"/>
  <c r="H28" i="25" s="1"/>
  <c r="F22" i="24"/>
  <c r="H22" i="24" s="1"/>
  <c r="F21" i="25"/>
  <c r="H21" i="25" s="1"/>
  <c r="F15" i="24"/>
  <c r="H15" i="24" s="1"/>
  <c r="F29" i="24"/>
  <c r="H29" i="24" s="1"/>
  <c r="F39" i="24"/>
  <c r="H39" i="24" s="1"/>
  <c r="F37" i="25"/>
  <c r="H37" i="25" s="1"/>
  <c r="F18" i="24"/>
  <c r="H18" i="24" s="1"/>
  <c r="F25" i="24"/>
  <c r="H25" i="24" s="1"/>
  <c r="F34" i="25"/>
  <c r="H34" i="25" s="1"/>
  <c r="F27" i="25"/>
  <c r="H27" i="25" s="1"/>
  <c r="F20" i="25"/>
  <c r="H20" i="25" s="1"/>
  <c r="F41" i="25"/>
  <c r="H41" i="25" s="1"/>
  <c r="F13" i="25"/>
  <c r="F25" i="25"/>
  <c r="F18" i="25"/>
  <c r="F39" i="25"/>
  <c r="F32" i="25"/>
  <c r="F22" i="25"/>
  <c r="H22" i="25" s="1"/>
  <c r="F29" i="25"/>
  <c r="H29" i="25" s="1"/>
  <c r="F36" i="25"/>
  <c r="H36" i="25" s="1"/>
  <c r="F15" i="25"/>
  <c r="H15" i="25" s="1"/>
  <c r="F19" i="25"/>
  <c r="H19" i="25" s="1"/>
  <c r="F13" i="24"/>
  <c r="H13" i="24" s="1"/>
  <c r="F27" i="24"/>
  <c r="H27" i="24" s="1"/>
  <c r="F34" i="24"/>
  <c r="H34" i="24" s="1"/>
  <c r="F20" i="24"/>
  <c r="H20" i="24" s="1"/>
  <c r="F41" i="24"/>
  <c r="H41" i="24" s="1"/>
  <c r="G5" i="25"/>
  <c r="F33" i="25" s="1"/>
  <c r="H33" i="25" s="1"/>
  <c r="H42" i="24"/>
  <c r="H28" i="24"/>
  <c r="H35" i="24"/>
  <c r="H21" i="24"/>
  <c r="H16" i="25"/>
  <c r="H30" i="25"/>
  <c r="H23" i="25"/>
  <c r="E5" i="26"/>
  <c r="I12" i="19"/>
  <c r="I13" i="19" s="1"/>
  <c r="I14" i="19" s="1"/>
  <c r="I15" i="19" s="1"/>
  <c r="I16" i="19" s="1"/>
  <c r="I17" i="19" s="1"/>
  <c r="I18" i="19" s="1"/>
  <c r="I19" i="19" s="1"/>
  <c r="I20" i="19" s="1"/>
  <c r="I21" i="19" s="1"/>
  <c r="I22" i="19" s="1"/>
  <c r="I23" i="19" s="1"/>
  <c r="I24" i="19" s="1"/>
  <c r="I25" i="19" s="1"/>
  <c r="I26" i="19" s="1"/>
  <c r="I27" i="19" s="1"/>
  <c r="I28" i="19" s="1"/>
  <c r="I29" i="19" s="1"/>
  <c r="I30" i="19" s="1"/>
  <c r="I31" i="19" s="1"/>
  <c r="I32" i="19" s="1"/>
  <c r="I33" i="19" s="1"/>
  <c r="I34" i="19" s="1"/>
  <c r="I35" i="19" s="1"/>
  <c r="I36" i="19" s="1"/>
  <c r="I37" i="19" s="1"/>
  <c r="I38" i="19" s="1"/>
  <c r="I39" i="19" s="1"/>
  <c r="I40" i="19" s="1"/>
  <c r="I41" i="19" s="1"/>
  <c r="I42" i="19" s="1"/>
  <c r="I44" i="19"/>
  <c r="H5" i="26"/>
  <c r="F14" i="26" s="1"/>
  <c r="H12" i="24"/>
  <c r="I5" i="26"/>
  <c r="F12" i="26" s="1"/>
  <c r="H12" i="26" s="1"/>
  <c r="F43" i="23"/>
  <c r="F44" i="23" s="1"/>
  <c r="F11" i="24" s="1"/>
  <c r="H43" i="23"/>
  <c r="F40" i="25" l="1"/>
  <c r="H40" i="25" s="1"/>
  <c r="F26" i="26"/>
  <c r="H26" i="26" s="1"/>
  <c r="F26" i="25"/>
  <c r="H26" i="25" s="1"/>
  <c r="F40" i="26"/>
  <c r="H40" i="26" s="1"/>
  <c r="F33" i="26"/>
  <c r="H33" i="26" s="1"/>
  <c r="F19" i="26"/>
  <c r="H19" i="26" s="1"/>
  <c r="F21" i="26"/>
  <c r="H21" i="26" s="1"/>
  <c r="F28" i="26"/>
  <c r="H28" i="26" s="1"/>
  <c r="F32" i="26"/>
  <c r="H32" i="26" s="1"/>
  <c r="F18" i="26"/>
  <c r="H18" i="26" s="1"/>
  <c r="F25" i="26"/>
  <c r="H25" i="26" s="1"/>
  <c r="F39" i="26"/>
  <c r="H39" i="26" s="1"/>
  <c r="F13" i="26"/>
  <c r="H13" i="26" s="1"/>
  <c r="F41" i="26"/>
  <c r="H41" i="26" s="1"/>
  <c r="F20" i="26"/>
  <c r="H20" i="26" s="1"/>
  <c r="F30" i="26"/>
  <c r="F23" i="26"/>
  <c r="F16" i="26"/>
  <c r="F31" i="26"/>
  <c r="H31" i="26" s="1"/>
  <c r="F38" i="26"/>
  <c r="H38" i="26" s="1"/>
  <c r="F24" i="25"/>
  <c r="H24" i="25" s="1"/>
  <c r="F38" i="25"/>
  <c r="H38" i="25" s="1"/>
  <c r="F31" i="25"/>
  <c r="H31" i="25" s="1"/>
  <c r="F17" i="25"/>
  <c r="H17" i="25" s="1"/>
  <c r="H43" i="24"/>
  <c r="F43" i="24"/>
  <c r="F44" i="24" s="1"/>
  <c r="F11" i="25" s="1"/>
  <c r="H13" i="25"/>
  <c r="J44" i="19"/>
  <c r="I11" i="20"/>
  <c r="H25" i="25"/>
  <c r="H32" i="25"/>
  <c r="G5" i="26"/>
  <c r="F27" i="26" s="1"/>
  <c r="H27" i="26" s="1"/>
  <c r="H18" i="25"/>
  <c r="H39" i="25"/>
  <c r="F17" i="26" l="1"/>
  <c r="H17" i="26" s="1"/>
  <c r="F24" i="26"/>
  <c r="H24" i="26" s="1"/>
  <c r="F34" i="26"/>
  <c r="H34" i="26" s="1"/>
  <c r="F22" i="26"/>
  <c r="H22" i="26" s="1"/>
  <c r="F15" i="26"/>
  <c r="H15" i="26" s="1"/>
  <c r="F29" i="26"/>
  <c r="H29" i="26" s="1"/>
  <c r="I12" i="20"/>
  <c r="I13" i="20" s="1"/>
  <c r="I14" i="20" s="1"/>
  <c r="I15" i="20" s="1"/>
  <c r="I16" i="20" s="1"/>
  <c r="I17" i="20" s="1"/>
  <c r="I18" i="20" s="1"/>
  <c r="I19" i="20" s="1"/>
  <c r="I20" i="20" s="1"/>
  <c r="I21" i="20" s="1"/>
  <c r="I22" i="20" s="1"/>
  <c r="I23" i="20" s="1"/>
  <c r="I24" i="20" s="1"/>
  <c r="I25" i="20" s="1"/>
  <c r="I26" i="20" s="1"/>
  <c r="I27" i="20" s="1"/>
  <c r="I28" i="20" s="1"/>
  <c r="I29" i="20" s="1"/>
  <c r="I30" i="20" s="1"/>
  <c r="I31" i="20" s="1"/>
  <c r="I32" i="20" s="1"/>
  <c r="I33" i="20" s="1"/>
  <c r="I34" i="20" s="1"/>
  <c r="I35" i="20" s="1"/>
  <c r="I36" i="20" s="1"/>
  <c r="I37" i="20" s="1"/>
  <c r="I38" i="20" s="1"/>
  <c r="I39" i="20" s="1"/>
  <c r="I40" i="20" s="1"/>
  <c r="I41" i="20" s="1"/>
  <c r="I42" i="20" s="1"/>
  <c r="I44" i="20"/>
  <c r="H14" i="26"/>
  <c r="F43" i="25"/>
  <c r="F44" i="25" s="1"/>
  <c r="F11" i="26" s="1"/>
  <c r="H23" i="26"/>
  <c r="H16" i="26"/>
  <c r="H30" i="26"/>
  <c r="H43" i="25"/>
  <c r="H43" i="26" l="1"/>
  <c r="F43" i="26"/>
  <c r="F44" i="26" s="1"/>
  <c r="J44" i="20"/>
  <c r="I11" i="21"/>
  <c r="E45" i="16" l="1"/>
  <c r="E45" i="17"/>
  <c r="E45" i="20"/>
  <c r="E45" i="21"/>
  <c r="E45" i="22"/>
  <c r="E45" i="24"/>
  <c r="E45" i="19"/>
  <c r="E45" i="26"/>
  <c r="E45" i="13"/>
  <c r="E45" i="23"/>
  <c r="E45" i="18"/>
  <c r="E45" i="25"/>
  <c r="I12" i="21"/>
  <c r="I13" i="21" s="1"/>
  <c r="I14" i="21" s="1"/>
  <c r="I15" i="21" s="1"/>
  <c r="I16" i="21" s="1"/>
  <c r="I17" i="21" s="1"/>
  <c r="I18" i="21" s="1"/>
  <c r="I19" i="21" s="1"/>
  <c r="I20" i="21" s="1"/>
  <c r="I21" i="21" s="1"/>
  <c r="I22" i="21" s="1"/>
  <c r="I23" i="21" s="1"/>
  <c r="I24" i="21" s="1"/>
  <c r="I25" i="21" s="1"/>
  <c r="I26" i="21" s="1"/>
  <c r="I27" i="21" s="1"/>
  <c r="I28" i="21" s="1"/>
  <c r="I29" i="21" s="1"/>
  <c r="I30" i="21" s="1"/>
  <c r="I31" i="21" s="1"/>
  <c r="I32" i="21" s="1"/>
  <c r="I33" i="21" s="1"/>
  <c r="I34" i="21" s="1"/>
  <c r="I35" i="21" s="1"/>
  <c r="I36" i="21" s="1"/>
  <c r="I37" i="21" s="1"/>
  <c r="I38" i="21" s="1"/>
  <c r="I39" i="21" s="1"/>
  <c r="I40" i="21" s="1"/>
  <c r="I41" i="21" s="1"/>
  <c r="I42" i="21" s="1"/>
  <c r="I44" i="21"/>
  <c r="J44" i="21" l="1"/>
  <c r="I11" i="22"/>
  <c r="I44" i="22" l="1"/>
  <c r="I12" i="22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J44" i="22" l="1"/>
  <c r="I11" i="23"/>
  <c r="I44" i="23" l="1"/>
  <c r="I12" i="23"/>
  <c r="I13" i="23" s="1"/>
  <c r="I14" i="23" s="1"/>
  <c r="I15" i="23" s="1"/>
  <c r="I16" i="23" s="1"/>
  <c r="I17" i="23" s="1"/>
  <c r="I18" i="23" s="1"/>
  <c r="I19" i="23" s="1"/>
  <c r="I20" i="23" s="1"/>
  <c r="I21" i="23" s="1"/>
  <c r="I22" i="23" s="1"/>
  <c r="I23" i="23" s="1"/>
  <c r="I24" i="23" s="1"/>
  <c r="I25" i="23" s="1"/>
  <c r="I26" i="23" s="1"/>
  <c r="I27" i="23" s="1"/>
  <c r="I28" i="23" s="1"/>
  <c r="I29" i="23" s="1"/>
  <c r="I30" i="23" s="1"/>
  <c r="I31" i="23" s="1"/>
  <c r="I32" i="23" s="1"/>
  <c r="I33" i="23" s="1"/>
  <c r="I34" i="23" s="1"/>
  <c r="I35" i="23" s="1"/>
  <c r="I36" i="23" s="1"/>
  <c r="I37" i="23" s="1"/>
  <c r="I38" i="23" s="1"/>
  <c r="I39" i="23" s="1"/>
  <c r="I40" i="23" s="1"/>
  <c r="I41" i="23" s="1"/>
  <c r="I42" i="23" s="1"/>
  <c r="I11" i="24" l="1"/>
  <c r="J44" i="23"/>
  <c r="I44" i="24" l="1"/>
  <c r="I12" i="24"/>
  <c r="I13" i="24" s="1"/>
  <c r="I14" i="24" s="1"/>
  <c r="I15" i="24" s="1"/>
  <c r="I16" i="24" s="1"/>
  <c r="I17" i="24" s="1"/>
  <c r="I18" i="24" s="1"/>
  <c r="I19" i="24" s="1"/>
  <c r="I20" i="24" s="1"/>
  <c r="I21" i="24" s="1"/>
  <c r="I22" i="24" s="1"/>
  <c r="I23" i="24" s="1"/>
  <c r="I24" i="24" s="1"/>
  <c r="I25" i="24" s="1"/>
  <c r="I26" i="24" s="1"/>
  <c r="I27" i="24" s="1"/>
  <c r="I28" i="24" s="1"/>
  <c r="I29" i="24" s="1"/>
  <c r="I30" i="24" s="1"/>
  <c r="I31" i="24" s="1"/>
  <c r="I32" i="24" s="1"/>
  <c r="I33" i="24" s="1"/>
  <c r="I34" i="24" s="1"/>
  <c r="I35" i="24" s="1"/>
  <c r="I36" i="24" s="1"/>
  <c r="I37" i="24" s="1"/>
  <c r="I38" i="24" s="1"/>
  <c r="I39" i="24" s="1"/>
  <c r="I40" i="24" s="1"/>
  <c r="I41" i="24" s="1"/>
  <c r="I42" i="24" s="1"/>
  <c r="J44" i="24" l="1"/>
  <c r="I11" i="25"/>
  <c r="I44" i="25" l="1"/>
  <c r="I12" i="25"/>
  <c r="I13" i="25" s="1"/>
  <c r="I14" i="25" s="1"/>
  <c r="I15" i="25" s="1"/>
  <c r="I16" i="25" s="1"/>
  <c r="I17" i="25" s="1"/>
  <c r="I18" i="25" s="1"/>
  <c r="I19" i="25" s="1"/>
  <c r="I20" i="25" s="1"/>
  <c r="I21" i="25" s="1"/>
  <c r="I22" i="25" s="1"/>
  <c r="I23" i="25" s="1"/>
  <c r="I24" i="25" s="1"/>
  <c r="I25" i="25" s="1"/>
  <c r="I26" i="25" s="1"/>
  <c r="I27" i="25" s="1"/>
  <c r="I28" i="25" s="1"/>
  <c r="I29" i="25" s="1"/>
  <c r="I30" i="25" s="1"/>
  <c r="I31" i="25" s="1"/>
  <c r="I32" i="25" s="1"/>
  <c r="I33" i="25" s="1"/>
  <c r="I34" i="25" s="1"/>
  <c r="I35" i="25" s="1"/>
  <c r="I36" i="25" s="1"/>
  <c r="I37" i="25" s="1"/>
  <c r="I38" i="25" s="1"/>
  <c r="I39" i="25" s="1"/>
  <c r="I40" i="25" s="1"/>
  <c r="I41" i="25" s="1"/>
  <c r="I42" i="25" s="1"/>
  <c r="J44" i="25" l="1"/>
  <c r="I11" i="26"/>
  <c r="I44" i="26" l="1"/>
  <c r="J44" i="26" s="1"/>
  <c r="I12" i="26"/>
  <c r="I13" i="26" s="1"/>
  <c r="I14" i="26" s="1"/>
  <c r="I15" i="26" s="1"/>
  <c r="I16" i="26" s="1"/>
  <c r="I17" i="26" s="1"/>
  <c r="I18" i="26" s="1"/>
  <c r="I19" i="26" s="1"/>
  <c r="I20" i="26" s="1"/>
  <c r="I21" i="26" s="1"/>
  <c r="I22" i="26" s="1"/>
  <c r="I23" i="26" s="1"/>
  <c r="I24" i="26" s="1"/>
  <c r="I25" i="26" s="1"/>
  <c r="I26" i="26" s="1"/>
  <c r="I27" i="26" s="1"/>
  <c r="I28" i="26" s="1"/>
  <c r="I29" i="26" s="1"/>
  <c r="I30" i="26" s="1"/>
  <c r="I31" i="26" s="1"/>
  <c r="I32" i="26" s="1"/>
  <c r="I33" i="26" s="1"/>
  <c r="I34" i="26" s="1"/>
  <c r="I35" i="26" s="1"/>
  <c r="I36" i="26" s="1"/>
  <c r="I37" i="26" s="1"/>
  <c r="I38" i="26" s="1"/>
  <c r="I39" i="26" s="1"/>
  <c r="I40" i="26" s="1"/>
  <c r="I41" i="26" s="1"/>
  <c r="I42" i="2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Posthaus</author>
    <author>Mutschke Gemeindeverband</author>
    <author>Michael Posthaus</author>
  </authors>
  <commentList>
    <comment ref="D2" authorId="0" shapeId="0" xr:uid="{00000000-0006-0000-0100-000001000000}">
      <text>
        <r>
          <rPr>
            <sz val="8"/>
            <color indexed="81"/>
            <rFont val="Tahoma"/>
            <family val="2"/>
          </rPr>
          <t>Die blau hinterlegten Felder müssen ausgefüllt werden. In die gelben Felder kann etwas eingegeben werden.</t>
        </r>
      </text>
    </comment>
    <comment ref="E5" authorId="0" shapeId="0" xr:uid="{00000000-0006-0000-0100-000002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 xml:space="preserve">HH:MM
</t>
        </r>
        <r>
          <rPr>
            <sz val="8"/>
            <color indexed="81"/>
            <rFont val="Tahoma"/>
            <family val="2"/>
          </rPr>
          <t>erfolgen!</t>
        </r>
      </text>
    </comment>
    <comment ref="F5" authorId="0" shapeId="0" xr:uid="{00000000-0006-0000-0100-000003000000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G5" authorId="0" shapeId="0" xr:uid="{70C6E515-088F-484E-B12E-86779C1E37E0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H5" authorId="0" shapeId="0" xr:uid="{173C4627-B81B-478B-8593-9A976381F8A4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I5" authorId="0" shapeId="0" xr:uid="{F3B9C6F1-C95F-46AE-A366-186E12BEC8E1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J5" authorId="1" shapeId="0" xr:uid="{00000000-0006-0000-0100-000007000000}">
      <text>
        <r>
          <rPr>
            <sz val="9"/>
            <color indexed="81"/>
            <rFont val="Segoe UI"/>
            <charset val="1"/>
          </rPr>
          <t xml:space="preserve">Die Eingabe muss immer im Format
           HH:MM
erfolgen!
</t>
        </r>
      </text>
    </comment>
    <comment ref="K5" authorId="1" shapeId="0" xr:uid="{00000000-0006-0000-0100-000008000000}">
      <text>
        <r>
          <rPr>
            <b/>
            <sz val="9"/>
            <color indexed="81"/>
            <rFont val="Segoe UI"/>
            <charset val="1"/>
          </rPr>
          <t>Die Eingabe muss immer im Format
           HH:MM
erfolgen!</t>
        </r>
      </text>
    </comment>
    <comment ref="D7" authorId="0" shapeId="0" xr:uid="{00000000-0006-0000-0100-000009000000}">
      <text>
        <r>
          <rPr>
            <b/>
            <sz val="8"/>
            <color indexed="81"/>
            <rFont val="Tahoma"/>
          </rPr>
          <t>Für jeden Monat besteht ein gesondertes Tabellenblatt!</t>
        </r>
      </text>
    </comment>
    <comment ref="C8" authorId="2" shapeId="0" xr:uid="{00000000-0006-0000-0100-00000A000000}">
      <text>
        <r>
          <rPr>
            <sz val="8"/>
            <color indexed="81"/>
            <rFont val="Tahoma"/>
          </rPr>
          <t>Bitte beachten Sie, dass bei der Ermittlung der Arbeitszeit in der Regel 30 Minuten Pause abgezogen werden.
Beträgt die Arbeitszeit zwischen 6 und 6,5 Stunden wird bis zu einer halben Stunde Pause abgezogen.
Bei einer Arbeitszeit unter 6 Stunden wird keine Pause abgezogen, die nicht unter "Änderung Pause" erfasst ist.</t>
        </r>
      </text>
    </comment>
    <comment ref="E8" authorId="0" shapeId="0" xr:uid="{00000000-0006-0000-0100-00000B000000}">
      <text>
        <r>
          <rPr>
            <sz val="8"/>
            <color indexed="81"/>
            <rFont val="Tahoma"/>
          </rPr>
          <t>Die Tabelle berücksichtigt unter Beachtung des Arbeitszeitgesetzes grundsätzlich 30 Minuten Pause. 
Bei einer Pause über 30 Minuten ist hier daher nur die Differenz einzutragen.
Beispiel: 
45 Minuten Pause ; Eintragung 0:15</t>
        </r>
      </text>
    </comment>
    <comment ref="J8" authorId="0" shapeId="0" xr:uid="{00000000-0006-0000-0100-00000C000000}">
      <text>
        <r>
          <rPr>
            <sz val="8"/>
            <color indexed="81"/>
            <rFont val="Tahoma"/>
          </rPr>
          <t>Hier werden aus der Feiertagstabelle die hinterlegten Feiertagsnamen eingetragen.
Es können aber auch eigene Bemerkungen erfasst werden.</t>
        </r>
      </text>
    </comment>
    <comment ref="C9" authorId="0" shapeId="0" xr:uid="{00000000-0006-0000-0100-00000D000000}">
      <text>
        <r>
          <rPr>
            <sz val="8"/>
            <color indexed="81"/>
            <rFont val="Tahoma"/>
            <family val="2"/>
          </rPr>
          <t>In die Zelle "Kommen" ist ggf. "Urlaub" oder "krank" einzutragen.
Als tägliche Arbeitszeit wird dann die Sollzeit gerechnet.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Posthaus</author>
    <author>Mutschke Gemeindeverband</author>
    <author>Michael Posthaus</author>
  </authors>
  <commentList>
    <comment ref="D2" authorId="0" shapeId="0" xr:uid="{00000000-0006-0000-0A00-000001000000}">
      <text>
        <r>
          <rPr>
            <sz val="8"/>
            <color indexed="81"/>
            <rFont val="Tahoma"/>
            <family val="2"/>
          </rPr>
          <t>Die blau hinterlegten Felder müssen ausgefüllt werden. In die gelben Felder kann etwas eingegeben werden.</t>
        </r>
      </text>
    </comment>
    <comment ref="E5" authorId="0" shapeId="0" xr:uid="{00000000-0006-0000-0A00-000002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 xml:space="preserve">HH:MM
</t>
        </r>
        <r>
          <rPr>
            <sz val="8"/>
            <color indexed="81"/>
            <rFont val="Tahoma"/>
            <family val="2"/>
          </rPr>
          <t>erfolgen!</t>
        </r>
      </text>
    </comment>
    <comment ref="F5" authorId="0" shapeId="0" xr:uid="{00000000-0006-0000-0A00-000003000000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G5" authorId="0" shapeId="0" xr:uid="{00000000-0006-0000-0A00-000004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>HH:MM</t>
        </r>
        <r>
          <rPr>
            <sz val="8"/>
            <color indexed="81"/>
            <rFont val="Tahoma"/>
          </rPr>
          <t xml:space="preserve">
erfolgen!
</t>
        </r>
      </text>
    </comment>
    <comment ref="H5" authorId="0" shapeId="0" xr:uid="{00000000-0006-0000-0A00-000005000000}">
      <text>
        <r>
          <rPr>
            <sz val="8"/>
            <color indexed="81"/>
            <rFont val="Tahoma"/>
            <family val="2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  <family val="2"/>
          </rPr>
          <t xml:space="preserve">
erfolgen!</t>
        </r>
      </text>
    </comment>
    <comment ref="I5" authorId="0" shapeId="0" xr:uid="{00000000-0006-0000-0A00-000006000000}">
      <text>
        <r>
          <rPr>
            <sz val="8"/>
            <color indexed="81"/>
            <rFont val="Tahoma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</rPr>
          <t xml:space="preserve">
erfolgen!
</t>
        </r>
      </text>
    </comment>
    <comment ref="J5" authorId="1" shapeId="0" xr:uid="{00000000-0006-0000-0A00-000007000000}">
      <text>
        <r>
          <rPr>
            <sz val="9"/>
            <color indexed="81"/>
            <rFont val="Segoe UI"/>
            <charset val="1"/>
          </rPr>
          <t xml:space="preserve">Die Eingabe muss immer im Format
           HH:MM
erfolgen!
</t>
        </r>
      </text>
    </comment>
    <comment ref="K5" authorId="1" shapeId="0" xr:uid="{00000000-0006-0000-0A00-000008000000}">
      <text>
        <r>
          <rPr>
            <b/>
            <sz val="9"/>
            <color indexed="81"/>
            <rFont val="Segoe UI"/>
            <charset val="1"/>
          </rPr>
          <t>Die Eingabe muss immer im Format
           HH:MM
erfolgen!</t>
        </r>
      </text>
    </comment>
    <comment ref="C8" authorId="2" shapeId="0" xr:uid="{00000000-0006-0000-0A00-000009000000}">
      <text>
        <r>
          <rPr>
            <sz val="8"/>
            <color indexed="81"/>
            <rFont val="Tahoma"/>
          </rPr>
          <t>Bitte beachten Sie, dass bei der Ermittlung der Arbeitszeit in der Regel 30 Minuten Pause abgezogen werden.
Beträgt die Arbeitszeit zwischen 6 und 6,5 Stunden wird bis zu einer halben Stunde Pause abgezogen.
Bei einer Arbeitszeit unter 6 Stunden wird keine Pause abgezogen, die nicht unter "Änderung Pause" erfasst ist.</t>
        </r>
      </text>
    </comment>
    <comment ref="E8" authorId="0" shapeId="0" xr:uid="{00000000-0006-0000-0A00-00000A000000}">
      <text>
        <r>
          <rPr>
            <sz val="8"/>
            <color indexed="81"/>
            <rFont val="Tahoma"/>
          </rPr>
          <t>Die Tabelle berücksichtigt unter Beachtung des Arbeitszeitgesetzes grundsätzlich 30 Minuten Pause. 
Bei einer Pause über 30 Minuten ist hier daher nur die Differenz einzutragen.
Beispiel: 
45 Minuten Pause ; Eintragung 0:15</t>
        </r>
      </text>
    </comment>
    <comment ref="J8" authorId="0" shapeId="0" xr:uid="{00000000-0006-0000-0A00-00000B000000}">
      <text>
        <r>
          <rPr>
            <sz val="8"/>
            <color indexed="81"/>
            <rFont val="Tahoma"/>
          </rPr>
          <t>Hier werden aus der Feiertagstabelle die hinterlegten Feiertagsnamen eingetragen.
Es können aber auch eigene Bemerkungen erfasst werden.</t>
        </r>
      </text>
    </comment>
    <comment ref="C9" authorId="0" shapeId="0" xr:uid="{00000000-0006-0000-0A00-00000C000000}">
      <text>
        <r>
          <rPr>
            <sz val="8"/>
            <color indexed="81"/>
            <rFont val="Tahoma"/>
            <family val="2"/>
          </rPr>
          <t>In die Zelle "Kommen" ist ggf. "Urlaub" oder "krank" einzutragen.
Als tägliche Arbeitszeit wird dann die Sollzeit gerechnet.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Posthaus</author>
    <author>Mutschke Gemeindeverband</author>
    <author>Michael Posthaus</author>
  </authors>
  <commentList>
    <comment ref="D2" authorId="0" shapeId="0" xr:uid="{00000000-0006-0000-0B00-000001000000}">
      <text>
        <r>
          <rPr>
            <sz val="8"/>
            <color indexed="81"/>
            <rFont val="Tahoma"/>
            <family val="2"/>
          </rPr>
          <t>Die blau hinterlegten Felder müssen ausgefüllt werden. In die gelben Felder kann etwas eingegeben werden.</t>
        </r>
      </text>
    </comment>
    <comment ref="E5" authorId="0" shapeId="0" xr:uid="{00000000-0006-0000-0B00-000002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 xml:space="preserve">HH:MM
</t>
        </r>
        <r>
          <rPr>
            <sz val="8"/>
            <color indexed="81"/>
            <rFont val="Tahoma"/>
            <family val="2"/>
          </rPr>
          <t>erfolgen!</t>
        </r>
      </text>
    </comment>
    <comment ref="F5" authorId="0" shapeId="0" xr:uid="{00000000-0006-0000-0B00-000003000000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G5" authorId="0" shapeId="0" xr:uid="{00000000-0006-0000-0B00-000004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>HH:MM</t>
        </r>
        <r>
          <rPr>
            <sz val="8"/>
            <color indexed="81"/>
            <rFont val="Tahoma"/>
          </rPr>
          <t xml:space="preserve">
erfolgen!
</t>
        </r>
      </text>
    </comment>
    <comment ref="H5" authorId="0" shapeId="0" xr:uid="{00000000-0006-0000-0B00-000005000000}">
      <text>
        <r>
          <rPr>
            <sz val="8"/>
            <color indexed="81"/>
            <rFont val="Tahoma"/>
            <family val="2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  <family val="2"/>
          </rPr>
          <t xml:space="preserve">
erfolgen!</t>
        </r>
      </text>
    </comment>
    <comment ref="I5" authorId="0" shapeId="0" xr:uid="{00000000-0006-0000-0B00-000006000000}">
      <text>
        <r>
          <rPr>
            <sz val="8"/>
            <color indexed="81"/>
            <rFont val="Tahoma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</rPr>
          <t xml:space="preserve">
erfolgen!
</t>
        </r>
      </text>
    </comment>
    <comment ref="J5" authorId="1" shapeId="0" xr:uid="{00000000-0006-0000-0B00-000007000000}">
      <text>
        <r>
          <rPr>
            <sz val="9"/>
            <color indexed="81"/>
            <rFont val="Segoe UI"/>
            <charset val="1"/>
          </rPr>
          <t xml:space="preserve">Die Eingabe muss immer im Format
           HH:MM
erfolgen!
</t>
        </r>
      </text>
    </comment>
    <comment ref="K5" authorId="1" shapeId="0" xr:uid="{00000000-0006-0000-0B00-000008000000}">
      <text>
        <r>
          <rPr>
            <b/>
            <sz val="9"/>
            <color indexed="81"/>
            <rFont val="Segoe UI"/>
            <charset val="1"/>
          </rPr>
          <t>Die Eingabe muss immer im Format
           HH:MM
erfolgen!</t>
        </r>
      </text>
    </comment>
    <comment ref="C8" authorId="2" shapeId="0" xr:uid="{00000000-0006-0000-0B00-000009000000}">
      <text>
        <r>
          <rPr>
            <sz val="8"/>
            <color indexed="81"/>
            <rFont val="Tahoma"/>
          </rPr>
          <t>Bitte beachten Sie, dass bei der Ermittlung der Arbeitszeit in der Regel 30 Minuten Pause abgezogen werden.
Beträgt die Arbeitszeit zwischen 6 und 6,5 Stunden wird bis zu einer halben Stunde Pause abgezogen.
Bei einer Arbeitszeit unter 6 Stunden wird keine Pause abgezogen, die nicht unter "Änderung Pause" erfasst ist.</t>
        </r>
      </text>
    </comment>
    <comment ref="E8" authorId="0" shapeId="0" xr:uid="{00000000-0006-0000-0B00-00000A000000}">
      <text>
        <r>
          <rPr>
            <sz val="8"/>
            <color indexed="81"/>
            <rFont val="Tahoma"/>
          </rPr>
          <t>Die Tabelle berücksichtigt unter Beachtung des Arbeitszeitgesetzes grundsätzlich 30 Minuten Pause. 
Bei einer Pause über 30 Minuten ist hier daher nur die Differenz einzutragen.
Beispiel: 
45 Minuten Pause ; Eintragung 0:15</t>
        </r>
      </text>
    </comment>
    <comment ref="J8" authorId="0" shapeId="0" xr:uid="{00000000-0006-0000-0B00-00000B000000}">
      <text>
        <r>
          <rPr>
            <sz val="8"/>
            <color indexed="81"/>
            <rFont val="Tahoma"/>
          </rPr>
          <t>Hier werden aus der Feiertagstabelle die hinterlegten Feiertagsnamen eingetragen.
Es können aber auch eigene Bemerkungen erfasst werden.</t>
        </r>
      </text>
    </comment>
    <comment ref="C9" authorId="0" shapeId="0" xr:uid="{00000000-0006-0000-0B00-00000C000000}">
      <text>
        <r>
          <rPr>
            <sz val="8"/>
            <color indexed="81"/>
            <rFont val="Tahoma"/>
            <family val="2"/>
          </rPr>
          <t>In die Zelle "Kommen" ist ggf. "Urlaub" oder "krank" einzutragen.
Als tägliche Arbeitszeit wird dann die Sollzeit gerechnet.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Posthaus</author>
    <author>Mutschke Gemeindeverband</author>
    <author>Michael Posthaus</author>
  </authors>
  <commentList>
    <comment ref="D2" authorId="0" shapeId="0" xr:uid="{00000000-0006-0000-0C00-000001000000}">
      <text>
        <r>
          <rPr>
            <sz val="8"/>
            <color indexed="81"/>
            <rFont val="Tahoma"/>
            <family val="2"/>
          </rPr>
          <t>Die blau hinterlegten Felder müssen ausgefüllt werden. In die gelben Felder kann etwas eingegeben werden.</t>
        </r>
      </text>
    </comment>
    <comment ref="E5" authorId="0" shapeId="0" xr:uid="{00000000-0006-0000-0C00-000002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 xml:space="preserve">HH:MM
</t>
        </r>
        <r>
          <rPr>
            <sz val="8"/>
            <color indexed="81"/>
            <rFont val="Tahoma"/>
            <family val="2"/>
          </rPr>
          <t>erfolgen!</t>
        </r>
      </text>
    </comment>
    <comment ref="F5" authorId="0" shapeId="0" xr:uid="{00000000-0006-0000-0C00-000003000000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G5" authorId="0" shapeId="0" xr:uid="{00000000-0006-0000-0C00-000004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>HH:MM</t>
        </r>
        <r>
          <rPr>
            <sz val="8"/>
            <color indexed="81"/>
            <rFont val="Tahoma"/>
          </rPr>
          <t xml:space="preserve">
erfolgen!
</t>
        </r>
      </text>
    </comment>
    <comment ref="H5" authorId="0" shapeId="0" xr:uid="{00000000-0006-0000-0C00-000005000000}">
      <text>
        <r>
          <rPr>
            <sz val="8"/>
            <color indexed="81"/>
            <rFont val="Tahoma"/>
            <family val="2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  <family val="2"/>
          </rPr>
          <t xml:space="preserve">
erfolgen!</t>
        </r>
      </text>
    </comment>
    <comment ref="I5" authorId="0" shapeId="0" xr:uid="{00000000-0006-0000-0C00-000006000000}">
      <text>
        <r>
          <rPr>
            <sz val="8"/>
            <color indexed="81"/>
            <rFont val="Tahoma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</rPr>
          <t xml:space="preserve">
erfolgen!
</t>
        </r>
      </text>
    </comment>
    <comment ref="J5" authorId="1" shapeId="0" xr:uid="{00000000-0006-0000-0C00-000007000000}">
      <text>
        <r>
          <rPr>
            <sz val="9"/>
            <color indexed="81"/>
            <rFont val="Segoe UI"/>
            <charset val="1"/>
          </rPr>
          <t xml:space="preserve">Die Eingabe muss immer im Format
           HH:MM
erfolgen!
</t>
        </r>
      </text>
    </comment>
    <comment ref="K5" authorId="1" shapeId="0" xr:uid="{00000000-0006-0000-0C00-000008000000}">
      <text>
        <r>
          <rPr>
            <b/>
            <sz val="9"/>
            <color indexed="81"/>
            <rFont val="Segoe UI"/>
            <charset val="1"/>
          </rPr>
          <t>Die Eingabe muss immer im Format
           HH:MM
erfolgen!</t>
        </r>
      </text>
    </comment>
    <comment ref="C8" authorId="2" shapeId="0" xr:uid="{00000000-0006-0000-0C00-000009000000}">
      <text>
        <r>
          <rPr>
            <sz val="8"/>
            <color indexed="81"/>
            <rFont val="Tahoma"/>
          </rPr>
          <t>Bitte beachten Sie, dass bei der Ermittlung der Arbeitszeit in der Regel 30 Minuten Pause abgezogen werden.
Beträgt die Arbeitszeit zwischen 6 und 6,5 Stunden wird bis zu einer halben Stunde Pause abgezogen.
Bei einer Arbeitszeit unter 6 Stunden wird keine Pause abgezogen, die nicht unter "Änderung Pause" erfasst ist.</t>
        </r>
      </text>
    </comment>
    <comment ref="E8" authorId="0" shapeId="0" xr:uid="{00000000-0006-0000-0C00-00000A000000}">
      <text>
        <r>
          <rPr>
            <sz val="8"/>
            <color indexed="81"/>
            <rFont val="Tahoma"/>
          </rPr>
          <t>Die Tabelle berücksichtigt unter Beachtung des Arbeitszeitgesetzes grundsätzlich 30 Minuten Pause. 
Bei einer Pause über 30 Minuten ist hier daher nur die Differenz einzutragen.
Beispiel: 
45 Minuten Pause ; Eintragung 0:15</t>
        </r>
      </text>
    </comment>
    <comment ref="J8" authorId="0" shapeId="0" xr:uid="{00000000-0006-0000-0C00-00000B000000}">
      <text>
        <r>
          <rPr>
            <sz val="8"/>
            <color indexed="81"/>
            <rFont val="Tahoma"/>
          </rPr>
          <t>Hier werden aus der Feiertagstabelle die hinterlegten Feiertagsnamen eingetragen.
Es können aber auch eigene Bemerkungen erfasst werden.</t>
        </r>
      </text>
    </comment>
    <comment ref="C9" authorId="0" shapeId="0" xr:uid="{00000000-0006-0000-0C00-00000C000000}">
      <text>
        <r>
          <rPr>
            <sz val="8"/>
            <color indexed="81"/>
            <rFont val="Tahoma"/>
            <family val="2"/>
          </rPr>
          <t>In die Zelle "Kommen" ist ggf. "Urlaub" oder "krank" einzutragen.
Als tägliche Arbeitszeit wird dann die Sollzeit gerechnet.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Posthaus</author>
    <author>Mutschke Gemeindeverband</author>
    <author>Michael Posthaus</author>
  </authors>
  <commentList>
    <comment ref="D2" authorId="0" shapeId="0" xr:uid="{00000000-0006-0000-0200-000001000000}">
      <text>
        <r>
          <rPr>
            <sz val="8"/>
            <color indexed="81"/>
            <rFont val="Tahoma"/>
            <family val="2"/>
          </rPr>
          <t>Die blau hinterlegten Felder müssen ausgefüllt werden. In die gelben Felder kann etwas eingegeben werden.</t>
        </r>
      </text>
    </comment>
    <comment ref="E5" authorId="0" shapeId="0" xr:uid="{00000000-0006-0000-0200-000002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 xml:space="preserve">HH:MM
</t>
        </r>
        <r>
          <rPr>
            <sz val="8"/>
            <color indexed="81"/>
            <rFont val="Tahoma"/>
            <family val="2"/>
          </rPr>
          <t>erfolgen!</t>
        </r>
      </text>
    </comment>
    <comment ref="F5" authorId="0" shapeId="0" xr:uid="{00000000-0006-0000-0200-000003000000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G5" authorId="0" shapeId="0" xr:uid="{00000000-0006-0000-0200-000004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>HH:MM</t>
        </r>
        <r>
          <rPr>
            <sz val="8"/>
            <color indexed="81"/>
            <rFont val="Tahoma"/>
          </rPr>
          <t xml:space="preserve">
erfolgen!
</t>
        </r>
      </text>
    </comment>
    <comment ref="H5" authorId="0" shapeId="0" xr:uid="{00000000-0006-0000-0200-000005000000}">
      <text>
        <r>
          <rPr>
            <sz val="8"/>
            <color indexed="81"/>
            <rFont val="Tahoma"/>
            <family val="2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  <family val="2"/>
          </rPr>
          <t xml:space="preserve">
erfolgen!</t>
        </r>
      </text>
    </comment>
    <comment ref="I5" authorId="0" shapeId="0" xr:uid="{00000000-0006-0000-0200-000006000000}">
      <text>
        <r>
          <rPr>
            <sz val="8"/>
            <color indexed="81"/>
            <rFont val="Tahoma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</rPr>
          <t xml:space="preserve">
erfolgen!
</t>
        </r>
      </text>
    </comment>
    <comment ref="J5" authorId="1" shapeId="0" xr:uid="{00000000-0006-0000-0200-000007000000}">
      <text>
        <r>
          <rPr>
            <sz val="9"/>
            <color indexed="81"/>
            <rFont val="Segoe UI"/>
            <charset val="1"/>
          </rPr>
          <t xml:space="preserve">Die Eingabe muss immer im Format
           HH:MM
erfolgen!
</t>
        </r>
      </text>
    </comment>
    <comment ref="K5" authorId="1" shapeId="0" xr:uid="{00000000-0006-0000-0200-000008000000}">
      <text>
        <r>
          <rPr>
            <b/>
            <sz val="9"/>
            <color indexed="81"/>
            <rFont val="Segoe UI"/>
            <charset val="1"/>
          </rPr>
          <t>Die Eingabe muss immer im Format
           HH:MM
erfolgen!</t>
        </r>
      </text>
    </comment>
    <comment ref="C8" authorId="2" shapeId="0" xr:uid="{00000000-0006-0000-0200-000009000000}">
      <text>
        <r>
          <rPr>
            <sz val="8"/>
            <color indexed="81"/>
            <rFont val="Tahoma"/>
          </rPr>
          <t>Bitte beachten Sie, dass bei der Ermittlung der Arbeitszeit in der Regel 30 Minuten Pause abgezogen werden.
Beträgt die Arbeitszeit zwischen 6 und 6,5 Stunden wird bis zu einer halben Stunde Pause abgezogen.
Bei einer Arbeitszeit unter 6 Stunden wird keine Pause abgezogen, die nicht unter "Änderung Pause" erfasst ist.</t>
        </r>
      </text>
    </comment>
    <comment ref="E8" authorId="0" shapeId="0" xr:uid="{00000000-0006-0000-0200-00000A000000}">
      <text>
        <r>
          <rPr>
            <sz val="8"/>
            <color indexed="81"/>
            <rFont val="Tahoma"/>
          </rPr>
          <t>Die Tabelle berücksichtigt unter Beachtung des Arbeitszeitgesetzes grundsätzlich 30 Minuten Pause. 
Bei einer Pause über 30 Minuten ist hier daher nur die Differenz einzutragen.
Beispiel: 
45 Minuten Pause ; Eintragung 0:15</t>
        </r>
      </text>
    </comment>
    <comment ref="J8" authorId="0" shapeId="0" xr:uid="{00000000-0006-0000-0200-00000B000000}">
      <text>
        <r>
          <rPr>
            <sz val="8"/>
            <color indexed="81"/>
            <rFont val="Tahoma"/>
          </rPr>
          <t>Hier werden aus der Feiertagstabelle die hinterlegten Feiertagsnamen eingetragen.
Es können aber auch eigene Bemerkungen erfasst werden.</t>
        </r>
      </text>
    </comment>
    <comment ref="C9" authorId="0" shapeId="0" xr:uid="{00000000-0006-0000-0200-00000C000000}">
      <text>
        <r>
          <rPr>
            <sz val="8"/>
            <color indexed="81"/>
            <rFont val="Tahoma"/>
            <family val="2"/>
          </rPr>
          <t>In die Zelle "Kommen" ist ggf. "Urlaub" oder "krank" einzutragen.
Als tägliche Arbeitszeit wird dann die Sollzeit gerechnet.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Posthaus</author>
    <author>Mutschke Gemeindeverband</author>
    <author>Michael Posthaus</author>
  </authors>
  <commentList>
    <comment ref="D2" authorId="0" shapeId="0" xr:uid="{00000000-0006-0000-0300-000001000000}">
      <text>
        <r>
          <rPr>
            <sz val="8"/>
            <color indexed="81"/>
            <rFont val="Tahoma"/>
            <family val="2"/>
          </rPr>
          <t>Die blau hinterlegten Felder müssen ausgefüllt werden. In die gelben Felder kann etwas eingegeben werden.</t>
        </r>
      </text>
    </comment>
    <comment ref="E5" authorId="0" shapeId="0" xr:uid="{00000000-0006-0000-0300-000002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 xml:space="preserve">HH:MM
</t>
        </r>
        <r>
          <rPr>
            <sz val="8"/>
            <color indexed="81"/>
            <rFont val="Tahoma"/>
            <family val="2"/>
          </rPr>
          <t>erfolgen!</t>
        </r>
      </text>
    </comment>
    <comment ref="F5" authorId="0" shapeId="0" xr:uid="{00000000-0006-0000-0300-000003000000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G5" authorId="0" shapeId="0" xr:uid="{00000000-0006-0000-0300-000004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>HH:MM</t>
        </r>
        <r>
          <rPr>
            <sz val="8"/>
            <color indexed="81"/>
            <rFont val="Tahoma"/>
          </rPr>
          <t xml:space="preserve">
erfolgen!
</t>
        </r>
      </text>
    </comment>
    <comment ref="H5" authorId="0" shapeId="0" xr:uid="{00000000-0006-0000-0300-000005000000}">
      <text>
        <r>
          <rPr>
            <sz val="8"/>
            <color indexed="81"/>
            <rFont val="Tahoma"/>
            <family val="2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  <family val="2"/>
          </rPr>
          <t xml:space="preserve">
erfolgen!</t>
        </r>
      </text>
    </comment>
    <comment ref="I5" authorId="0" shapeId="0" xr:uid="{00000000-0006-0000-0300-000006000000}">
      <text>
        <r>
          <rPr>
            <sz val="8"/>
            <color indexed="81"/>
            <rFont val="Tahoma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</rPr>
          <t xml:space="preserve">
erfolgen!
</t>
        </r>
      </text>
    </comment>
    <comment ref="J5" authorId="1" shapeId="0" xr:uid="{00000000-0006-0000-0300-000007000000}">
      <text>
        <r>
          <rPr>
            <sz val="9"/>
            <color indexed="81"/>
            <rFont val="Segoe UI"/>
            <charset val="1"/>
          </rPr>
          <t xml:space="preserve">Die Eingabe muss immer im Format
           HH:MM
erfolgen!
</t>
        </r>
      </text>
    </comment>
    <comment ref="K5" authorId="1" shapeId="0" xr:uid="{00000000-0006-0000-0300-000008000000}">
      <text>
        <r>
          <rPr>
            <b/>
            <sz val="9"/>
            <color indexed="81"/>
            <rFont val="Segoe UI"/>
            <charset val="1"/>
          </rPr>
          <t>Die Eingabe muss immer im Format
           HH:MM
erfolgen!</t>
        </r>
      </text>
    </comment>
    <comment ref="C8" authorId="2" shapeId="0" xr:uid="{00000000-0006-0000-0300-000009000000}">
      <text>
        <r>
          <rPr>
            <sz val="8"/>
            <color indexed="81"/>
            <rFont val="Tahoma"/>
          </rPr>
          <t>Bitte beachten Sie, dass bei der Ermittlung der Arbeitszeit in der Regel 30 Minuten Pause abgezogen werden.
Beträgt die Arbeitszeit zwischen 6 und 6,5 Stunden wird bis zu einer halben Stunde Pause abgezogen.
Bei einer Arbeitszeit unter 6 Stunden wird keine Pause abgezogen, die nicht unter "Änderung Pause" erfasst ist.</t>
        </r>
      </text>
    </comment>
    <comment ref="E8" authorId="0" shapeId="0" xr:uid="{00000000-0006-0000-0300-00000A000000}">
      <text>
        <r>
          <rPr>
            <sz val="8"/>
            <color indexed="81"/>
            <rFont val="Tahoma"/>
          </rPr>
          <t>Die Tabelle berücksichtigt unter Beachtung des Arbeitszeitgesetzes grundsätzlich 30 Minuten Pause. 
Bei einer Pause über 30 Minuten ist hier daher nur die Differenz einzutragen.
Beispiel: 
45 Minuten Pause ; Eintragung 0:15</t>
        </r>
      </text>
    </comment>
    <comment ref="J8" authorId="0" shapeId="0" xr:uid="{00000000-0006-0000-0300-00000B000000}">
      <text>
        <r>
          <rPr>
            <sz val="8"/>
            <color indexed="81"/>
            <rFont val="Tahoma"/>
          </rPr>
          <t>Hier werden aus der Feiertagstabelle die hinterlegten Feiertagsnamen eingetragen.
Es können aber auch eigene Bemerkungen erfasst werden.</t>
        </r>
      </text>
    </comment>
    <comment ref="C9" authorId="0" shapeId="0" xr:uid="{00000000-0006-0000-0300-00000C000000}">
      <text>
        <r>
          <rPr>
            <sz val="8"/>
            <color indexed="81"/>
            <rFont val="Tahoma"/>
            <family val="2"/>
          </rPr>
          <t>In die Zelle "Kommen" ist ggf. "Urlaub" oder "krank" einzutragen.
Als tägliche Arbeitszeit wird dann die Sollzeit gerechnet.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Posthaus</author>
    <author>Mutschke Gemeindeverband</author>
    <author>Michael Posthaus</author>
  </authors>
  <commentList>
    <comment ref="D2" authorId="0" shapeId="0" xr:uid="{00000000-0006-0000-0400-000001000000}">
      <text>
        <r>
          <rPr>
            <sz val="8"/>
            <color indexed="81"/>
            <rFont val="Tahoma"/>
            <family val="2"/>
          </rPr>
          <t>Die blau hinterlegten Felder müssen ausgefüllt werden. In die gelben Felder kann etwas eingegeben werden.</t>
        </r>
      </text>
    </comment>
    <comment ref="E5" authorId="0" shapeId="0" xr:uid="{00000000-0006-0000-0400-000002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 xml:space="preserve">HH:MM
</t>
        </r>
        <r>
          <rPr>
            <sz val="8"/>
            <color indexed="81"/>
            <rFont val="Tahoma"/>
            <family val="2"/>
          </rPr>
          <t>erfolgen!</t>
        </r>
      </text>
    </comment>
    <comment ref="F5" authorId="0" shapeId="0" xr:uid="{00000000-0006-0000-0400-000003000000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G5" authorId="0" shapeId="0" xr:uid="{00000000-0006-0000-0400-000004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>HH:MM</t>
        </r>
        <r>
          <rPr>
            <sz val="8"/>
            <color indexed="81"/>
            <rFont val="Tahoma"/>
          </rPr>
          <t xml:space="preserve">
erfolgen!
</t>
        </r>
      </text>
    </comment>
    <comment ref="H5" authorId="0" shapeId="0" xr:uid="{00000000-0006-0000-0400-000005000000}">
      <text>
        <r>
          <rPr>
            <sz val="8"/>
            <color indexed="81"/>
            <rFont val="Tahoma"/>
            <family val="2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  <family val="2"/>
          </rPr>
          <t xml:space="preserve">
erfolgen!</t>
        </r>
      </text>
    </comment>
    <comment ref="I5" authorId="0" shapeId="0" xr:uid="{00000000-0006-0000-0400-000006000000}">
      <text>
        <r>
          <rPr>
            <sz val="8"/>
            <color indexed="81"/>
            <rFont val="Tahoma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</rPr>
          <t xml:space="preserve">
erfolgen!
</t>
        </r>
      </text>
    </comment>
    <comment ref="J5" authorId="1" shapeId="0" xr:uid="{00000000-0006-0000-0400-000007000000}">
      <text>
        <r>
          <rPr>
            <sz val="9"/>
            <color indexed="81"/>
            <rFont val="Segoe UI"/>
            <charset val="1"/>
          </rPr>
          <t xml:space="preserve">Die Eingabe muss immer im Format
           HH:MM
erfolgen!
</t>
        </r>
      </text>
    </comment>
    <comment ref="K5" authorId="1" shapeId="0" xr:uid="{00000000-0006-0000-0400-000008000000}">
      <text>
        <r>
          <rPr>
            <b/>
            <sz val="9"/>
            <color indexed="81"/>
            <rFont val="Segoe UI"/>
            <charset val="1"/>
          </rPr>
          <t>Die Eingabe muss immer im Format
           HH:MM
erfolgen!</t>
        </r>
      </text>
    </comment>
    <comment ref="C8" authorId="2" shapeId="0" xr:uid="{00000000-0006-0000-0400-000009000000}">
      <text>
        <r>
          <rPr>
            <sz val="8"/>
            <color indexed="81"/>
            <rFont val="Tahoma"/>
          </rPr>
          <t>Bitte beachten Sie, dass bei der Ermittlung der Arbeitszeit in der Regel 30 Minuten Pause abgezogen werden.
Beträgt die Arbeitszeit zwischen 6 und 6,5 Stunden wird bis zu einer halben Stunde Pause abgezogen.
Bei einer Arbeitszeit unter 6 Stunden wird keine Pause abgezogen, die nicht unter "Änderung Pause" erfasst ist.</t>
        </r>
      </text>
    </comment>
    <comment ref="E8" authorId="0" shapeId="0" xr:uid="{00000000-0006-0000-0400-00000A000000}">
      <text>
        <r>
          <rPr>
            <sz val="8"/>
            <color indexed="81"/>
            <rFont val="Tahoma"/>
          </rPr>
          <t>Die Tabelle berücksichtigt unter Beachtung des Arbeitszeitgesetzes grundsätzlich 30 Minuten Pause. 
Bei einer Pause über 30 Minuten ist hier daher nur die Differenz einzutragen.
Beispiel: 
45 Minuten Pause ; Eintragung 0:15</t>
        </r>
      </text>
    </comment>
    <comment ref="J8" authorId="0" shapeId="0" xr:uid="{00000000-0006-0000-0400-00000B000000}">
      <text>
        <r>
          <rPr>
            <sz val="8"/>
            <color indexed="81"/>
            <rFont val="Tahoma"/>
          </rPr>
          <t>Hier werden aus der Feiertagstabelle die hinterlegten Feiertagsnamen eingetragen.
Es können aber auch eigene Bemerkungen erfasst werden.</t>
        </r>
      </text>
    </comment>
    <comment ref="C9" authorId="0" shapeId="0" xr:uid="{00000000-0006-0000-0400-00000C000000}">
      <text>
        <r>
          <rPr>
            <sz val="8"/>
            <color indexed="81"/>
            <rFont val="Tahoma"/>
            <family val="2"/>
          </rPr>
          <t>In die Zelle "Kommen" ist ggf. "Urlaub" oder "krank" einzutragen.
Als tägliche Arbeitszeit wird dann die Sollzeit gerechnet.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Posthaus</author>
    <author>Mutschke Gemeindeverband</author>
    <author>Michael Posthaus</author>
  </authors>
  <commentList>
    <comment ref="D2" authorId="0" shapeId="0" xr:uid="{00000000-0006-0000-0500-000001000000}">
      <text>
        <r>
          <rPr>
            <sz val="8"/>
            <color indexed="81"/>
            <rFont val="Tahoma"/>
            <family val="2"/>
          </rPr>
          <t>Die blau hinterlegten Felder müssen ausgefüllt werden. In die gelben Felder kann etwas eingegeben werden.</t>
        </r>
      </text>
    </comment>
    <comment ref="E5" authorId="0" shapeId="0" xr:uid="{00000000-0006-0000-0500-000002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 xml:space="preserve">HH:MM
</t>
        </r>
        <r>
          <rPr>
            <sz val="8"/>
            <color indexed="81"/>
            <rFont val="Tahoma"/>
            <family val="2"/>
          </rPr>
          <t>erfolgen!</t>
        </r>
      </text>
    </comment>
    <comment ref="F5" authorId="0" shapeId="0" xr:uid="{00000000-0006-0000-0500-000003000000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G5" authorId="0" shapeId="0" xr:uid="{00000000-0006-0000-0500-000004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>HH:MM</t>
        </r>
        <r>
          <rPr>
            <sz val="8"/>
            <color indexed="81"/>
            <rFont val="Tahoma"/>
          </rPr>
          <t xml:space="preserve">
erfolgen!
</t>
        </r>
      </text>
    </comment>
    <comment ref="H5" authorId="0" shapeId="0" xr:uid="{00000000-0006-0000-0500-000005000000}">
      <text>
        <r>
          <rPr>
            <sz val="8"/>
            <color indexed="81"/>
            <rFont val="Tahoma"/>
            <family val="2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  <family val="2"/>
          </rPr>
          <t xml:space="preserve">
erfolgen!</t>
        </r>
      </text>
    </comment>
    <comment ref="I5" authorId="0" shapeId="0" xr:uid="{00000000-0006-0000-0500-000006000000}">
      <text>
        <r>
          <rPr>
            <sz val="8"/>
            <color indexed="81"/>
            <rFont val="Tahoma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</rPr>
          <t xml:space="preserve">
erfolgen!
</t>
        </r>
      </text>
    </comment>
    <comment ref="J5" authorId="1" shapeId="0" xr:uid="{00000000-0006-0000-0500-000007000000}">
      <text>
        <r>
          <rPr>
            <sz val="9"/>
            <color indexed="81"/>
            <rFont val="Segoe UI"/>
            <charset val="1"/>
          </rPr>
          <t xml:space="preserve">Die Eingabe muss immer im Format
           HH:MM
erfolgen!
</t>
        </r>
      </text>
    </comment>
    <comment ref="K5" authorId="1" shapeId="0" xr:uid="{00000000-0006-0000-0500-000008000000}">
      <text>
        <r>
          <rPr>
            <b/>
            <sz val="9"/>
            <color indexed="81"/>
            <rFont val="Segoe UI"/>
            <charset val="1"/>
          </rPr>
          <t>Die Eingabe muss immer im Format
           HH:MM
erfolgen!</t>
        </r>
      </text>
    </comment>
    <comment ref="C8" authorId="2" shapeId="0" xr:uid="{00000000-0006-0000-0500-000009000000}">
      <text>
        <r>
          <rPr>
            <sz val="8"/>
            <color indexed="81"/>
            <rFont val="Tahoma"/>
          </rPr>
          <t>Bitte beachten Sie, dass bei der Ermittlung der Arbeitszeit in der Regel 30 Minuten Pause abgezogen werden.
Beträgt die Arbeitszeit zwischen 6 und 6,5 Stunden wird bis zu einer halben Stunde Pause abgezogen.
Bei einer Arbeitszeit unter 6 Stunden wird keine Pause abgezogen, die nicht unter "Änderung Pause" erfasst ist.</t>
        </r>
      </text>
    </comment>
    <comment ref="E8" authorId="0" shapeId="0" xr:uid="{00000000-0006-0000-0500-00000A000000}">
      <text>
        <r>
          <rPr>
            <sz val="8"/>
            <color indexed="81"/>
            <rFont val="Tahoma"/>
          </rPr>
          <t>Die Tabelle berücksichtigt unter Beachtung des Arbeitszeitgesetzes grundsätzlich 30 Minuten Pause. 
Bei einer Pause über 30 Minuten ist hier daher nur die Differenz einzutragen.
Beispiel: 
45 Minuten Pause ; Eintragung 0:15</t>
        </r>
      </text>
    </comment>
    <comment ref="J8" authorId="0" shapeId="0" xr:uid="{00000000-0006-0000-0500-00000B000000}">
      <text>
        <r>
          <rPr>
            <sz val="8"/>
            <color indexed="81"/>
            <rFont val="Tahoma"/>
          </rPr>
          <t>Hier werden aus der Feiertagstabelle die hinterlegten Feiertagsnamen eingetragen.
Es können aber auch eigene Bemerkungen erfasst werden.</t>
        </r>
      </text>
    </comment>
    <comment ref="C9" authorId="0" shapeId="0" xr:uid="{00000000-0006-0000-0500-00000C000000}">
      <text>
        <r>
          <rPr>
            <sz val="8"/>
            <color indexed="81"/>
            <rFont val="Tahoma"/>
            <family val="2"/>
          </rPr>
          <t>In die Zelle "Kommen" ist ggf. "Urlaub" oder "krank" einzutragen.
Als tägliche Arbeitszeit wird dann die Sollzeit gerechnet.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Posthaus</author>
    <author>Mutschke Gemeindeverband</author>
    <author>Michael Posthaus</author>
  </authors>
  <commentList>
    <comment ref="D2" authorId="0" shapeId="0" xr:uid="{00000000-0006-0000-0600-000001000000}">
      <text>
        <r>
          <rPr>
            <sz val="8"/>
            <color indexed="81"/>
            <rFont val="Tahoma"/>
            <family val="2"/>
          </rPr>
          <t>Die blau hinterlegten Felder müssen ausgefüllt werden. In die gelben Felder kann etwas eingegeben werden.</t>
        </r>
      </text>
    </comment>
    <comment ref="E5" authorId="0" shapeId="0" xr:uid="{00000000-0006-0000-0600-000002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 xml:space="preserve">HH:MM
</t>
        </r>
        <r>
          <rPr>
            <sz val="8"/>
            <color indexed="81"/>
            <rFont val="Tahoma"/>
            <family val="2"/>
          </rPr>
          <t>erfolgen!</t>
        </r>
      </text>
    </comment>
    <comment ref="F5" authorId="0" shapeId="0" xr:uid="{00000000-0006-0000-0600-000003000000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G5" authorId="0" shapeId="0" xr:uid="{00000000-0006-0000-0600-000004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>HH:MM</t>
        </r>
        <r>
          <rPr>
            <sz val="8"/>
            <color indexed="81"/>
            <rFont val="Tahoma"/>
          </rPr>
          <t xml:space="preserve">
erfolgen!
</t>
        </r>
      </text>
    </comment>
    <comment ref="H5" authorId="0" shapeId="0" xr:uid="{00000000-0006-0000-0600-000005000000}">
      <text>
        <r>
          <rPr>
            <sz val="8"/>
            <color indexed="81"/>
            <rFont val="Tahoma"/>
            <family val="2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  <family val="2"/>
          </rPr>
          <t xml:space="preserve">
erfolgen!</t>
        </r>
      </text>
    </comment>
    <comment ref="I5" authorId="0" shapeId="0" xr:uid="{00000000-0006-0000-0600-000006000000}">
      <text>
        <r>
          <rPr>
            <sz val="8"/>
            <color indexed="81"/>
            <rFont val="Tahoma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</rPr>
          <t xml:space="preserve">
erfolgen!
</t>
        </r>
      </text>
    </comment>
    <comment ref="J5" authorId="1" shapeId="0" xr:uid="{00000000-0006-0000-0600-000007000000}">
      <text>
        <r>
          <rPr>
            <sz val="9"/>
            <color indexed="81"/>
            <rFont val="Segoe UI"/>
            <charset val="1"/>
          </rPr>
          <t xml:space="preserve">Die Eingabe muss immer im Format
           HH:MM
erfolgen!
</t>
        </r>
      </text>
    </comment>
    <comment ref="K5" authorId="1" shapeId="0" xr:uid="{00000000-0006-0000-0600-000008000000}">
      <text>
        <r>
          <rPr>
            <b/>
            <sz val="9"/>
            <color indexed="81"/>
            <rFont val="Segoe UI"/>
            <charset val="1"/>
          </rPr>
          <t>Die Eingabe muss immer im Format
           HH:MM
erfolgen!</t>
        </r>
      </text>
    </comment>
    <comment ref="C8" authorId="2" shapeId="0" xr:uid="{00000000-0006-0000-0600-000009000000}">
      <text>
        <r>
          <rPr>
            <sz val="8"/>
            <color indexed="81"/>
            <rFont val="Tahoma"/>
          </rPr>
          <t>Bitte beachten Sie, dass bei der Ermittlung der Arbeitszeit in der Regel 30 Minuten Pause abgezogen werden.
Beträgt die Arbeitszeit zwischen 6 und 6,5 Stunden wird bis zu einer halben Stunde Pause abgezogen.
Bei einer Arbeitszeit unter 6 Stunden wird keine Pause abgezogen, die nicht unter "Änderung Pause" erfasst ist.</t>
        </r>
      </text>
    </comment>
    <comment ref="E8" authorId="0" shapeId="0" xr:uid="{00000000-0006-0000-0600-00000A000000}">
      <text>
        <r>
          <rPr>
            <sz val="8"/>
            <color indexed="81"/>
            <rFont val="Tahoma"/>
          </rPr>
          <t>Die Tabelle berücksichtigt unter Beachtung des Arbeitszeitgesetzes grundsätzlich 30 Minuten Pause. 
Bei einer Pause über 30 Minuten ist hier daher nur die Differenz einzutragen.
Beispiel: 
45 Minuten Pause ; Eintragung 0:15</t>
        </r>
      </text>
    </comment>
    <comment ref="J8" authorId="0" shapeId="0" xr:uid="{00000000-0006-0000-0600-00000B000000}">
      <text>
        <r>
          <rPr>
            <sz val="8"/>
            <color indexed="81"/>
            <rFont val="Tahoma"/>
          </rPr>
          <t>Hier werden aus der Feiertagstabelle die hinterlegten Feiertagsnamen eingetragen.
Es können aber auch eigene Bemerkungen erfasst werden.</t>
        </r>
      </text>
    </comment>
    <comment ref="C9" authorId="0" shapeId="0" xr:uid="{00000000-0006-0000-0600-00000C000000}">
      <text>
        <r>
          <rPr>
            <sz val="8"/>
            <color indexed="81"/>
            <rFont val="Tahoma"/>
            <family val="2"/>
          </rPr>
          <t>In die Zelle "Kommen" ist ggf. "Urlaub" oder "krank" einzutragen.
Als tägliche Arbeitszeit wird dann die Sollzeit gerechnet.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Posthaus</author>
    <author>Mutschke Gemeindeverband</author>
    <author>Michael Posthaus</author>
  </authors>
  <commentList>
    <comment ref="D2" authorId="0" shapeId="0" xr:uid="{00000000-0006-0000-0700-000001000000}">
      <text>
        <r>
          <rPr>
            <sz val="8"/>
            <color indexed="81"/>
            <rFont val="Tahoma"/>
            <family val="2"/>
          </rPr>
          <t>Die blau hinterlegten Felder müssen ausgefüllt werden. In die gelben Felder kann etwas eingegeben werden.</t>
        </r>
      </text>
    </comment>
    <comment ref="E5" authorId="0" shapeId="0" xr:uid="{00000000-0006-0000-0700-000002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 xml:space="preserve">HH:MM
</t>
        </r>
        <r>
          <rPr>
            <sz val="8"/>
            <color indexed="81"/>
            <rFont val="Tahoma"/>
            <family val="2"/>
          </rPr>
          <t>erfolgen!</t>
        </r>
      </text>
    </comment>
    <comment ref="F5" authorId="0" shapeId="0" xr:uid="{00000000-0006-0000-0700-000003000000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G5" authorId="0" shapeId="0" xr:uid="{00000000-0006-0000-0700-000004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>HH:MM</t>
        </r>
        <r>
          <rPr>
            <sz val="8"/>
            <color indexed="81"/>
            <rFont val="Tahoma"/>
          </rPr>
          <t xml:space="preserve">
erfolgen!
</t>
        </r>
      </text>
    </comment>
    <comment ref="H5" authorId="0" shapeId="0" xr:uid="{00000000-0006-0000-0700-000005000000}">
      <text>
        <r>
          <rPr>
            <sz val="8"/>
            <color indexed="81"/>
            <rFont val="Tahoma"/>
            <family val="2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  <family val="2"/>
          </rPr>
          <t xml:space="preserve">
erfolgen!</t>
        </r>
      </text>
    </comment>
    <comment ref="I5" authorId="0" shapeId="0" xr:uid="{00000000-0006-0000-0700-000006000000}">
      <text>
        <r>
          <rPr>
            <sz val="8"/>
            <color indexed="81"/>
            <rFont val="Tahoma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</rPr>
          <t xml:space="preserve">
erfolgen!
</t>
        </r>
      </text>
    </comment>
    <comment ref="J5" authorId="1" shapeId="0" xr:uid="{00000000-0006-0000-0700-000007000000}">
      <text>
        <r>
          <rPr>
            <sz val="9"/>
            <color indexed="81"/>
            <rFont val="Segoe UI"/>
            <charset val="1"/>
          </rPr>
          <t xml:space="preserve">Die Eingabe muss immer im Format
           HH:MM
erfolgen!
</t>
        </r>
      </text>
    </comment>
    <comment ref="K5" authorId="1" shapeId="0" xr:uid="{00000000-0006-0000-0700-000008000000}">
      <text>
        <r>
          <rPr>
            <b/>
            <sz val="9"/>
            <color indexed="81"/>
            <rFont val="Segoe UI"/>
            <charset val="1"/>
          </rPr>
          <t>Die Eingabe muss immer im Format
           HH:MM
erfolgen!</t>
        </r>
      </text>
    </comment>
    <comment ref="C8" authorId="2" shapeId="0" xr:uid="{00000000-0006-0000-0700-000009000000}">
      <text>
        <r>
          <rPr>
            <sz val="8"/>
            <color indexed="81"/>
            <rFont val="Tahoma"/>
          </rPr>
          <t>Bitte beachten Sie, dass bei der Ermittlung der Arbeitszeit in der Regel 30 Minuten Pause abgezogen werden.
Beträgt die Arbeitszeit zwischen 6 und 6,5 Stunden wird bis zu einer halben Stunde Pause abgezogen.
Bei einer Arbeitszeit unter 6 Stunden wird keine Pause abgezogen, die nicht unter "Änderung Pause" erfasst ist.</t>
        </r>
      </text>
    </comment>
    <comment ref="E8" authorId="0" shapeId="0" xr:uid="{00000000-0006-0000-0700-00000A000000}">
      <text>
        <r>
          <rPr>
            <sz val="8"/>
            <color indexed="81"/>
            <rFont val="Tahoma"/>
          </rPr>
          <t>Die Tabelle berücksichtigt unter Beachtung des Arbeitszeitgesetzes grundsätzlich 30 Minuten Pause. 
Bei einer Pause über 30 Minuten ist hier daher nur die Differenz einzutragen.
Beispiel: 
45 Minuten Pause ; Eintragung 0:15</t>
        </r>
      </text>
    </comment>
    <comment ref="J8" authorId="0" shapeId="0" xr:uid="{00000000-0006-0000-0700-00000B000000}">
      <text>
        <r>
          <rPr>
            <sz val="8"/>
            <color indexed="81"/>
            <rFont val="Tahoma"/>
          </rPr>
          <t>Hier werden aus der Feiertagstabelle die hinterlegten Feiertagsnamen eingetragen.
Es können aber auch eigene Bemerkungen erfasst werden.</t>
        </r>
      </text>
    </comment>
    <comment ref="C9" authorId="0" shapeId="0" xr:uid="{00000000-0006-0000-0700-00000C000000}">
      <text>
        <r>
          <rPr>
            <sz val="8"/>
            <color indexed="81"/>
            <rFont val="Tahoma"/>
            <family val="2"/>
          </rPr>
          <t>In die Zelle "Kommen" ist ggf. "Urlaub" oder "krank" einzutragen.
Als tägliche Arbeitszeit wird dann die Sollzeit gerechnet.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Posthaus</author>
    <author>Mutschke Gemeindeverband</author>
    <author>Michael Posthaus</author>
  </authors>
  <commentList>
    <comment ref="D2" authorId="0" shapeId="0" xr:uid="{00000000-0006-0000-0800-000001000000}">
      <text>
        <r>
          <rPr>
            <sz val="8"/>
            <color indexed="81"/>
            <rFont val="Tahoma"/>
            <family val="2"/>
          </rPr>
          <t>Die blau hinterlegten Felder müssen ausgefüllt werden. In die gelben Felder kann etwas eingegeben werden.</t>
        </r>
      </text>
    </comment>
    <comment ref="E5" authorId="0" shapeId="0" xr:uid="{00000000-0006-0000-0800-000002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 xml:space="preserve">HH:MM
</t>
        </r>
        <r>
          <rPr>
            <sz val="8"/>
            <color indexed="81"/>
            <rFont val="Tahoma"/>
            <family val="2"/>
          </rPr>
          <t>erfolgen!</t>
        </r>
      </text>
    </comment>
    <comment ref="F5" authorId="0" shapeId="0" xr:uid="{00000000-0006-0000-0800-000003000000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G5" authorId="0" shapeId="0" xr:uid="{00000000-0006-0000-0800-000004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>HH:MM</t>
        </r>
        <r>
          <rPr>
            <sz val="8"/>
            <color indexed="81"/>
            <rFont val="Tahoma"/>
          </rPr>
          <t xml:space="preserve">
erfolgen!
</t>
        </r>
      </text>
    </comment>
    <comment ref="H5" authorId="0" shapeId="0" xr:uid="{00000000-0006-0000-0800-000005000000}">
      <text>
        <r>
          <rPr>
            <sz val="8"/>
            <color indexed="81"/>
            <rFont val="Tahoma"/>
            <family val="2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  <family val="2"/>
          </rPr>
          <t xml:space="preserve">
erfolgen!</t>
        </r>
      </text>
    </comment>
    <comment ref="I5" authorId="0" shapeId="0" xr:uid="{00000000-0006-0000-0800-000006000000}">
      <text>
        <r>
          <rPr>
            <sz val="8"/>
            <color indexed="81"/>
            <rFont val="Tahoma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</rPr>
          <t xml:space="preserve">
erfolgen!
</t>
        </r>
      </text>
    </comment>
    <comment ref="J5" authorId="1" shapeId="0" xr:uid="{00000000-0006-0000-0800-000007000000}">
      <text>
        <r>
          <rPr>
            <sz val="9"/>
            <color indexed="81"/>
            <rFont val="Segoe UI"/>
            <charset val="1"/>
          </rPr>
          <t xml:space="preserve">Die Eingabe muss immer im Format
           HH:MM
erfolgen!
</t>
        </r>
      </text>
    </comment>
    <comment ref="K5" authorId="1" shapeId="0" xr:uid="{00000000-0006-0000-0800-000008000000}">
      <text>
        <r>
          <rPr>
            <b/>
            <sz val="9"/>
            <color indexed="81"/>
            <rFont val="Segoe UI"/>
            <charset val="1"/>
          </rPr>
          <t>Die Eingabe muss immer im Format
           HH:MM
erfolgen!</t>
        </r>
      </text>
    </comment>
    <comment ref="C8" authorId="2" shapeId="0" xr:uid="{00000000-0006-0000-0800-000009000000}">
      <text>
        <r>
          <rPr>
            <sz val="8"/>
            <color indexed="81"/>
            <rFont val="Tahoma"/>
          </rPr>
          <t>Bitte beachten Sie, dass bei der Ermittlung der Arbeitszeit in der Regel 30 Minuten Pause abgezogen werden.
Beträgt die Arbeitszeit zwischen 6 und 6,5 Stunden wird bis zu einer halben Stunde Pause abgezogen.
Bei einer Arbeitszeit unter 6 Stunden wird keine Pause abgezogen, die nicht unter "Änderung Pause" erfasst ist.</t>
        </r>
      </text>
    </comment>
    <comment ref="E8" authorId="0" shapeId="0" xr:uid="{00000000-0006-0000-0800-00000A000000}">
      <text>
        <r>
          <rPr>
            <sz val="8"/>
            <color indexed="81"/>
            <rFont val="Tahoma"/>
          </rPr>
          <t>Die Tabelle berücksichtigt unter Beachtung des Arbeitszeitgesetzes grundsätzlich 30 Minuten Pause. 
Bei einer Pause über 30 Minuten ist hier daher nur die Differenz einzutragen.
Beispiel: 
45 Minuten Pause ; Eintragung 0:15</t>
        </r>
      </text>
    </comment>
    <comment ref="J8" authorId="0" shapeId="0" xr:uid="{00000000-0006-0000-0800-00000B000000}">
      <text>
        <r>
          <rPr>
            <sz val="8"/>
            <color indexed="81"/>
            <rFont val="Tahoma"/>
          </rPr>
          <t>Hier werden aus der Feiertagstabelle die hinterlegten Feiertagsnamen eingetragen.
Es können aber auch eigene Bemerkungen erfasst werden.</t>
        </r>
      </text>
    </comment>
    <comment ref="C9" authorId="0" shapeId="0" xr:uid="{00000000-0006-0000-0800-00000C000000}">
      <text>
        <r>
          <rPr>
            <sz val="8"/>
            <color indexed="81"/>
            <rFont val="Tahoma"/>
            <family val="2"/>
          </rPr>
          <t>In die Zelle "Kommen" ist ggf. "Urlaub" oder "krank" einzutragen.
Als tägliche Arbeitszeit wird dann die Sollzeit gerechnet.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Posthaus</author>
    <author>Mutschke Gemeindeverband</author>
    <author>Michael Posthaus</author>
  </authors>
  <commentList>
    <comment ref="D2" authorId="0" shapeId="0" xr:uid="{00000000-0006-0000-0900-000001000000}">
      <text>
        <r>
          <rPr>
            <sz val="8"/>
            <color indexed="81"/>
            <rFont val="Tahoma"/>
            <family val="2"/>
          </rPr>
          <t>Die blau hinterlegten Felder müssen ausgefüllt werden. In die gelben Felder kann etwas eingegeben werden.</t>
        </r>
      </text>
    </comment>
    <comment ref="E5" authorId="0" shapeId="0" xr:uid="{00000000-0006-0000-0900-000002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 xml:space="preserve">HH:MM
</t>
        </r>
        <r>
          <rPr>
            <sz val="8"/>
            <color indexed="81"/>
            <rFont val="Tahoma"/>
            <family val="2"/>
          </rPr>
          <t>erfolgen!</t>
        </r>
      </text>
    </comment>
    <comment ref="F5" authorId="0" shapeId="0" xr:uid="{00000000-0006-0000-0900-000003000000}">
      <text>
        <r>
          <rPr>
            <sz val="8"/>
            <color indexed="81"/>
            <rFont val="Tahoma"/>
            <family val="2"/>
          </rPr>
          <t>Die Eingabe muss immer im Format</t>
        </r>
        <r>
          <rPr>
            <b/>
            <sz val="8"/>
            <color indexed="81"/>
            <rFont val="Tahoma"/>
          </rPr>
          <t xml:space="preserve">
           HH:MM
</t>
        </r>
        <r>
          <rPr>
            <sz val="8"/>
            <color indexed="81"/>
            <rFont val="Tahoma"/>
            <family val="2"/>
          </rPr>
          <t>erfolgen!</t>
        </r>
        <r>
          <rPr>
            <sz val="8"/>
            <color indexed="81"/>
            <rFont val="Tahoma"/>
          </rPr>
          <t xml:space="preserve">
</t>
        </r>
      </text>
    </comment>
    <comment ref="G5" authorId="0" shapeId="0" xr:uid="{00000000-0006-0000-0900-000004000000}">
      <text>
        <r>
          <rPr>
            <sz val="8"/>
            <color indexed="81"/>
            <rFont val="Tahoma"/>
          </rPr>
          <t xml:space="preserve">Die Eingabe muss immer im Format
           </t>
        </r>
        <r>
          <rPr>
            <b/>
            <sz val="8"/>
            <color indexed="81"/>
            <rFont val="Tahoma"/>
            <family val="2"/>
          </rPr>
          <t>HH:MM</t>
        </r>
        <r>
          <rPr>
            <sz val="8"/>
            <color indexed="81"/>
            <rFont val="Tahoma"/>
          </rPr>
          <t xml:space="preserve">
erfolgen!
</t>
        </r>
      </text>
    </comment>
    <comment ref="H5" authorId="0" shapeId="0" xr:uid="{00000000-0006-0000-0900-000005000000}">
      <text>
        <r>
          <rPr>
            <sz val="8"/>
            <color indexed="81"/>
            <rFont val="Tahoma"/>
            <family val="2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  <family val="2"/>
          </rPr>
          <t xml:space="preserve">
erfolgen!</t>
        </r>
      </text>
    </comment>
    <comment ref="I5" authorId="0" shapeId="0" xr:uid="{00000000-0006-0000-0900-000006000000}">
      <text>
        <r>
          <rPr>
            <sz val="8"/>
            <color indexed="81"/>
            <rFont val="Tahoma"/>
          </rPr>
          <t xml:space="preserve">Die Eingabe muss immer im Format
</t>
        </r>
        <r>
          <rPr>
            <b/>
            <sz val="8"/>
            <color indexed="81"/>
            <rFont val="Tahoma"/>
            <family val="2"/>
          </rPr>
          <t xml:space="preserve">           HH:MM</t>
        </r>
        <r>
          <rPr>
            <sz val="8"/>
            <color indexed="81"/>
            <rFont val="Tahoma"/>
          </rPr>
          <t xml:space="preserve">
erfolgen!
</t>
        </r>
      </text>
    </comment>
    <comment ref="J5" authorId="1" shapeId="0" xr:uid="{00000000-0006-0000-0900-000007000000}">
      <text>
        <r>
          <rPr>
            <sz val="9"/>
            <color indexed="81"/>
            <rFont val="Segoe UI"/>
            <charset val="1"/>
          </rPr>
          <t xml:space="preserve">Die Eingabe muss immer im Format
           HH:MM
erfolgen!
</t>
        </r>
      </text>
    </comment>
    <comment ref="K5" authorId="1" shapeId="0" xr:uid="{00000000-0006-0000-0900-000008000000}">
      <text>
        <r>
          <rPr>
            <b/>
            <sz val="9"/>
            <color indexed="81"/>
            <rFont val="Segoe UI"/>
            <charset val="1"/>
          </rPr>
          <t>Die Eingabe muss immer im Format
           HH:MM
erfolgen!</t>
        </r>
      </text>
    </comment>
    <comment ref="C8" authorId="2" shapeId="0" xr:uid="{00000000-0006-0000-0900-000009000000}">
      <text>
        <r>
          <rPr>
            <sz val="8"/>
            <color indexed="81"/>
            <rFont val="Tahoma"/>
          </rPr>
          <t>Bitte beachten Sie, dass bei der Ermittlung der Arbeitszeit in der Regel 30 Minuten Pause abgezogen werden.
Beträgt die Arbeitszeit zwischen 6 und 6,5 Stunden wird bis zu einer halben Stunde Pause abgezogen.
Bei einer Arbeitszeit unter 6 Stunden wird keine Pause abgezogen, die nicht unter "Änderung Pause" erfasst ist.</t>
        </r>
      </text>
    </comment>
    <comment ref="E8" authorId="0" shapeId="0" xr:uid="{00000000-0006-0000-0900-00000A000000}">
      <text>
        <r>
          <rPr>
            <sz val="8"/>
            <color indexed="81"/>
            <rFont val="Tahoma"/>
          </rPr>
          <t>Die Tabelle berücksichtigt unter Beachtung des Arbeitszeitgesetzes grundsätzlich 30 Minuten Pause. 
Bei einer Pause über 30 Minuten ist hier daher nur die Differenz einzutragen.
Beispiel: 
45 Minuten Pause ; Eintragung 0:15</t>
        </r>
      </text>
    </comment>
    <comment ref="J8" authorId="0" shapeId="0" xr:uid="{00000000-0006-0000-0900-00000B000000}">
      <text>
        <r>
          <rPr>
            <sz val="8"/>
            <color indexed="81"/>
            <rFont val="Tahoma"/>
          </rPr>
          <t>Hier werden aus der Feiertagstabelle die hinterlegten Feiertagsnamen eingetragen.
Es können aber auch eigene Bemerkungen erfasst werden.</t>
        </r>
      </text>
    </comment>
    <comment ref="C9" authorId="0" shapeId="0" xr:uid="{00000000-0006-0000-0900-00000C000000}">
      <text>
        <r>
          <rPr>
            <sz val="8"/>
            <color indexed="81"/>
            <rFont val="Tahoma"/>
            <family val="2"/>
          </rPr>
          <t>In die Zelle "Kommen" ist ggf. "Urlaub" oder "krank" einzutragen.
Als tägliche Arbeitszeit wird dann die Sollzeit gerechnet.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<sst xmlns="http://schemas.openxmlformats.org/spreadsheetml/2006/main" count="362" uniqueCount="41">
  <si>
    <t>Name, Vorname</t>
  </si>
  <si>
    <t>Verteilung der wöchentl. Arbeitszeit</t>
  </si>
  <si>
    <t>Mo</t>
  </si>
  <si>
    <t>Di</t>
  </si>
  <si>
    <t>Mi</t>
  </si>
  <si>
    <t>Do</t>
  </si>
  <si>
    <t>Fr</t>
  </si>
  <si>
    <t>für den Monat</t>
  </si>
  <si>
    <t>Tag</t>
  </si>
  <si>
    <t>Arbeitszeit</t>
  </si>
  <si>
    <t>Verlängerung Pause</t>
  </si>
  <si>
    <t>Soll-
Arbeitszeit</t>
  </si>
  <si>
    <t>Ist-
Arbeitszeit</t>
  </si>
  <si>
    <t>Tages-
Saldo</t>
  </si>
  <si>
    <t>Gesamt-
Saldo</t>
  </si>
  <si>
    <t>Bemerkungen</t>
  </si>
  <si>
    <t>Kommen</t>
  </si>
  <si>
    <t>Gehen</t>
  </si>
  <si>
    <t>dezimal</t>
  </si>
  <si>
    <t>Muster</t>
  </si>
  <si>
    <t>Übertrag</t>
  </si>
  <si>
    <t>Summen</t>
  </si>
  <si>
    <t>Sollzeit bis Jahresende</t>
  </si>
  <si>
    <t>Datum/Unterschriftder Mitarbeiterin/des Mitarbeiters</t>
  </si>
  <si>
    <t>Maifeiertag</t>
  </si>
  <si>
    <t>Christ Himmelfahrt</t>
  </si>
  <si>
    <t>Pfingstmontag</t>
  </si>
  <si>
    <t>Fronleichnam</t>
  </si>
  <si>
    <t>Tag d.dt. Einheit</t>
  </si>
  <si>
    <t>Neujahr</t>
  </si>
  <si>
    <t>Allerheiligen</t>
  </si>
  <si>
    <t>Heilig Abend</t>
  </si>
  <si>
    <t>1. Weihnachtstag</t>
  </si>
  <si>
    <t>2. Weihnachtstag</t>
  </si>
  <si>
    <t>Sylvester</t>
  </si>
  <si>
    <t>Rosenmontag</t>
  </si>
  <si>
    <t>Istzeit seit Jahresbeginn</t>
  </si>
  <si>
    <t>Karfreitag</t>
  </si>
  <si>
    <t>Ostermontag</t>
  </si>
  <si>
    <t>Sa</t>
  </si>
  <si>
    <t>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</si>
</sst>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#"/>
    <numFmt numFmtId="165" formatCode="h:mm"/>
    <numFmt numFmtId="166" formatCode="mmmm\ \/\ yyyy"/>
    <numFmt numFmtId="167" formatCode="[h]:mm"/>
  </numFmts>
  <fonts count="17" x14ac:knownFonts="1">
    <font>
      <sz val="10"/>
      <name val="Arial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color indexed="9"/>
      <name val="Arial"/>
      <family val="2"/>
    </font>
    <font>
      <sz val="8"/>
      <color indexed="81"/>
      <name val="Tahoma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81"/>
      <name val="Tahoma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Border="1" applyAlignment="1">
      <alignment horizontal="center" vertical="top" wrapText="1"/>
    </xf>
    <xf numFmtId="0" fontId="1" fillId="0" borderId="0" xfId="0" applyFont="1"/>
    <xf numFmtId="0" fontId="0" fillId="0" borderId="0" xfId="0" applyBorder="1"/>
    <xf numFmtId="0" fontId="0" fillId="0" borderId="0" xfId="0" applyBorder="1" applyAlignment="1"/>
    <xf numFmtId="49" fontId="0" fillId="0" borderId="1" xfId="0" applyNumberFormat="1" applyBorder="1"/>
    <xf numFmtId="165" fontId="0" fillId="2" borderId="1" xfId="0" applyNumberFormat="1" applyFill="1" applyBorder="1" applyProtection="1">
      <protection locked="0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4" xfId="0" applyFont="1" applyFill="1" applyBorder="1"/>
    <xf numFmtId="0" fontId="4" fillId="0" borderId="4" xfId="0" applyFont="1" applyFill="1" applyBorder="1"/>
    <xf numFmtId="0" fontId="0" fillId="0" borderId="5" xfId="0" applyFill="1" applyBorder="1"/>
    <xf numFmtId="165" fontId="4" fillId="0" borderId="6" xfId="0" applyNumberFormat="1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0" xfId="0" applyFont="1"/>
    <xf numFmtId="165" fontId="4" fillId="0" borderId="0" xfId="0" applyNumberFormat="1" applyFont="1"/>
    <xf numFmtId="0" fontId="4" fillId="0" borderId="8" xfId="0" applyFont="1" applyFill="1" applyBorder="1" applyAlignment="1">
      <alignment shrinkToFit="1"/>
    </xf>
    <xf numFmtId="0" fontId="4" fillId="0" borderId="9" xfId="0" applyFont="1" applyFill="1" applyBorder="1" applyAlignment="1">
      <alignment shrinkToFit="1"/>
    </xf>
    <xf numFmtId="165" fontId="4" fillId="0" borderId="9" xfId="0" applyNumberFormat="1" applyFont="1" applyBorder="1" applyProtection="1">
      <protection locked="0"/>
    </xf>
    <xf numFmtId="165" fontId="6" fillId="0" borderId="10" xfId="0" applyNumberFormat="1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8" fillId="0" borderId="12" xfId="0" applyNumberFormat="1" applyFont="1" applyFill="1" applyBorder="1" applyProtection="1">
      <protection hidden="1"/>
    </xf>
    <xf numFmtId="164" fontId="8" fillId="0" borderId="12" xfId="0" applyNumberFormat="1" applyFont="1" applyFill="1" applyBorder="1" applyProtection="1">
      <protection hidden="1"/>
    </xf>
    <xf numFmtId="165" fontId="5" fillId="2" borderId="12" xfId="0" applyNumberFormat="1" applyFont="1" applyFill="1" applyBorder="1" applyProtection="1">
      <protection locked="0"/>
    </xf>
    <xf numFmtId="165" fontId="5" fillId="3" borderId="12" xfId="0" applyNumberFormat="1" applyFont="1" applyFill="1" applyBorder="1" applyProtection="1">
      <protection locked="0"/>
    </xf>
    <xf numFmtId="167" fontId="5" fillId="0" borderId="12" xfId="0" applyNumberFormat="1" applyFont="1" applyBorder="1" applyProtection="1">
      <protection hidden="1"/>
    </xf>
    <xf numFmtId="2" fontId="5" fillId="0" borderId="12" xfId="0" applyNumberFormat="1" applyFont="1" applyBorder="1" applyProtection="1">
      <protection hidden="1"/>
    </xf>
    <xf numFmtId="14" fontId="5" fillId="0" borderId="12" xfId="0" applyNumberFormat="1" applyFont="1" applyFill="1" applyBorder="1" applyProtection="1">
      <protection locked="0"/>
    </xf>
    <xf numFmtId="165" fontId="0" fillId="0" borderId="0" xfId="0" applyNumberFormat="1"/>
    <xf numFmtId="164" fontId="8" fillId="0" borderId="1" xfId="0" applyNumberFormat="1" applyFont="1" applyFill="1" applyBorder="1" applyProtection="1">
      <protection hidden="1"/>
    </xf>
    <xf numFmtId="165" fontId="5" fillId="2" borderId="1" xfId="0" applyNumberFormat="1" applyFont="1" applyFill="1" applyBorder="1" applyProtection="1">
      <protection locked="0"/>
    </xf>
    <xf numFmtId="165" fontId="5" fillId="0" borderId="12" xfId="0" applyNumberFormat="1" applyFont="1" applyFill="1" applyBorder="1" applyProtection="1">
      <protection hidden="1"/>
    </xf>
    <xf numFmtId="22" fontId="0" fillId="0" borderId="0" xfId="0" applyNumberFormat="1"/>
    <xf numFmtId="165" fontId="5" fillId="2" borderId="13" xfId="0" applyNumberFormat="1" applyFont="1" applyFill="1" applyBorder="1" applyProtection="1">
      <protection locked="0"/>
    </xf>
    <xf numFmtId="165" fontId="5" fillId="3" borderId="14" xfId="0" applyNumberFormat="1" applyFont="1" applyFill="1" applyBorder="1" applyProtection="1">
      <protection locked="0"/>
    </xf>
    <xf numFmtId="0" fontId="8" fillId="0" borderId="0" xfId="0" applyFont="1"/>
    <xf numFmtId="0" fontId="8" fillId="0" borderId="0" xfId="0" applyNumberFormat="1" applyFont="1"/>
    <xf numFmtId="165" fontId="1" fillId="0" borderId="0" xfId="0" applyNumberFormat="1" applyFont="1"/>
    <xf numFmtId="2" fontId="2" fillId="0" borderId="0" xfId="0" applyNumberFormat="1" applyFont="1" applyBorder="1" applyProtection="1">
      <protection hidden="1"/>
    </xf>
    <xf numFmtId="2" fontId="7" fillId="0" borderId="0" xfId="0" applyNumberFormat="1" applyFont="1" applyBorder="1" applyProtection="1">
      <protection hidden="1"/>
    </xf>
    <xf numFmtId="0" fontId="0" fillId="0" borderId="0" xfId="0" applyNumberFormat="1"/>
    <xf numFmtId="0" fontId="0" fillId="0" borderId="15" xfId="0" applyBorder="1"/>
    <xf numFmtId="0" fontId="3" fillId="0" borderId="0" xfId="0" applyFont="1"/>
    <xf numFmtId="0" fontId="3" fillId="0" borderId="0" xfId="0" applyFont="1" applyBorder="1"/>
    <xf numFmtId="165" fontId="9" fillId="0" borderId="0" xfId="0" applyNumberFormat="1" applyFont="1"/>
    <xf numFmtId="165" fontId="3" fillId="0" borderId="0" xfId="0" applyNumberFormat="1" applyFont="1"/>
    <xf numFmtId="167" fontId="4" fillId="0" borderId="16" xfId="0" applyNumberFormat="1" applyFont="1" applyBorder="1"/>
    <xf numFmtId="165" fontId="4" fillId="0" borderId="16" xfId="0" applyNumberFormat="1" applyFont="1" applyFill="1" applyBorder="1" applyProtection="1">
      <protection locked="0"/>
    </xf>
    <xf numFmtId="2" fontId="4" fillId="0" borderId="16" xfId="0" applyNumberFormat="1" applyFont="1" applyBorder="1"/>
    <xf numFmtId="2" fontId="5" fillId="0" borderId="16" xfId="0" applyNumberFormat="1" applyFont="1" applyBorder="1"/>
    <xf numFmtId="167" fontId="5" fillId="0" borderId="14" xfId="0" applyNumberFormat="1" applyFont="1" applyBorder="1" applyProtection="1">
      <protection hidden="1"/>
    </xf>
    <xf numFmtId="167" fontId="5" fillId="0" borderId="17" xfId="0" applyNumberFormat="1" applyFont="1" applyFill="1" applyBorder="1" applyProtection="1">
      <protection hidden="1"/>
    </xf>
    <xf numFmtId="2" fontId="5" fillId="0" borderId="13" xfId="0" applyNumberFormat="1" applyFont="1" applyFill="1" applyBorder="1" applyProtection="1">
      <protection hidden="1"/>
    </xf>
    <xf numFmtId="2" fontId="0" fillId="0" borderId="18" xfId="0" applyNumberFormat="1" applyBorder="1" applyProtection="1">
      <protection hidden="1"/>
    </xf>
    <xf numFmtId="2" fontId="2" fillId="0" borderId="10" xfId="0" applyNumberFormat="1" applyFont="1" applyBorder="1" applyProtection="1">
      <protection hidden="1"/>
    </xf>
    <xf numFmtId="2" fontId="7" fillId="0" borderId="7" xfId="0" applyNumberFormat="1" applyFont="1" applyBorder="1" applyProtection="1">
      <protection hidden="1"/>
    </xf>
    <xf numFmtId="167" fontId="0" fillId="0" borderId="0" xfId="0" applyNumberFormat="1" applyBorder="1"/>
    <xf numFmtId="167" fontId="5" fillId="0" borderId="6" xfId="0" applyNumberFormat="1" applyFont="1" applyBorder="1" applyProtection="1">
      <protection hidden="1"/>
    </xf>
    <xf numFmtId="167" fontId="8" fillId="0" borderId="0" xfId="0" applyNumberFormat="1" applyFont="1"/>
    <xf numFmtId="167" fontId="7" fillId="0" borderId="6" xfId="0" applyNumberFormat="1" applyFont="1" applyBorder="1"/>
    <xf numFmtId="167" fontId="7" fillId="3" borderId="7" xfId="0" applyNumberFormat="1" applyFont="1" applyFill="1" applyBorder="1" applyProtection="1">
      <protection locked="0"/>
    </xf>
    <xf numFmtId="165" fontId="4" fillId="0" borderId="16" xfId="0" applyNumberFormat="1" applyFont="1" applyBorder="1"/>
    <xf numFmtId="167" fontId="8" fillId="0" borderId="19" xfId="0" applyNumberFormat="1" applyFont="1" applyFill="1" applyBorder="1"/>
    <xf numFmtId="0" fontId="0" fillId="0" borderId="20" xfId="0" applyBorder="1"/>
    <xf numFmtId="4" fontId="5" fillId="0" borderId="12" xfId="0" applyNumberFormat="1" applyFont="1" applyBorder="1" applyProtection="1">
      <protection hidden="1"/>
    </xf>
    <xf numFmtId="0" fontId="0" fillId="0" borderId="0" xfId="0" applyFill="1"/>
    <xf numFmtId="4" fontId="7" fillId="0" borderId="7" xfId="0" applyNumberFormat="1" applyFont="1" applyFill="1" applyBorder="1" applyProtection="1">
      <protection locked="0"/>
    </xf>
    <xf numFmtId="167" fontId="7" fillId="0" borderId="20" xfId="0" applyNumberFormat="1" applyFont="1" applyBorder="1"/>
    <xf numFmtId="0" fontId="1" fillId="4" borderId="0" xfId="0" applyFont="1" applyFill="1"/>
    <xf numFmtId="49" fontId="0" fillId="0" borderId="1" xfId="0" applyNumberFormat="1" applyBorder="1"/>
    <xf numFmtId="167" fontId="5" fillId="0" borderId="12" xfId="0" applyNumberFormat="1" applyFont="1" applyBorder="1" applyProtection="1">
      <protection hidden="1"/>
    </xf>
    <xf numFmtId="14" fontId="16" fillId="0" borderId="1" xfId="0" applyNumberFormat="1" applyFont="1" applyBorder="1"/>
    <xf numFmtId="0" fontId="16" fillId="0" borderId="1" xfId="0" applyFont="1" applyBorder="1"/>
    <xf numFmtId="14" fontId="16" fillId="0" borderId="1" xfId="0" applyNumberFormat="1" applyFont="1" applyBorder="1" applyAlignment="1">
      <alignment horizontal="right"/>
    </xf>
    <xf numFmtId="0" fontId="7" fillId="0" borderId="21" xfId="0" applyFont="1" applyFill="1" applyBorder="1" applyAlignment="1"/>
    <xf numFmtId="0" fontId="7" fillId="0" borderId="22" xfId="0" applyFont="1" applyFill="1" applyBorder="1" applyAlignment="1"/>
    <xf numFmtId="0" fontId="4" fillId="0" borderId="10" xfId="0" applyFont="1" applyFill="1" applyBorder="1" applyAlignment="1">
      <alignment shrinkToFit="1"/>
    </xf>
    <xf numFmtId="0" fontId="4" fillId="0" borderId="6" xfId="0" applyFont="1" applyFill="1" applyBorder="1" applyAlignment="1">
      <alignment shrinkToFit="1"/>
    </xf>
    <xf numFmtId="166" fontId="2" fillId="0" borderId="0" xfId="0" applyNumberFormat="1" applyFont="1" applyFill="1" applyAlignment="1" applyProtection="1">
      <alignment horizontal="left"/>
      <protection locked="0"/>
    </xf>
    <xf numFmtId="0" fontId="0" fillId="0" borderId="0" xfId="0" applyFill="1" applyAlignment="1" applyProtection="1">
      <protection locked="0"/>
    </xf>
    <xf numFmtId="0" fontId="2" fillId="2" borderId="22" xfId="0" applyFont="1" applyFill="1" applyBorder="1" applyAlignment="1" applyProtection="1">
      <protection locked="0"/>
    </xf>
    <xf numFmtId="0" fontId="2" fillId="2" borderId="23" xfId="0" applyFont="1" applyFill="1" applyBorder="1" applyAlignment="1" applyProtection="1">
      <protection locked="0"/>
    </xf>
    <xf numFmtId="0" fontId="0" fillId="0" borderId="21" xfId="0" applyBorder="1" applyAlignment="1"/>
    <xf numFmtId="0" fontId="0" fillId="0" borderId="22" xfId="0" applyBorder="1" applyAlignment="1"/>
    <xf numFmtId="0" fontId="3" fillId="0" borderId="2" xfId="0" applyFont="1" applyFill="1" applyBorder="1" applyAlignment="1"/>
    <xf numFmtId="0" fontId="3" fillId="0" borderId="24" xfId="0" applyFont="1" applyFill="1" applyBorder="1" applyAlignment="1">
      <alignment shrinkToFit="1"/>
    </xf>
    <xf numFmtId="0" fontId="0" fillId="0" borderId="2" xfId="0" applyFill="1" applyBorder="1" applyAlignment="1">
      <alignment shrinkToFit="1"/>
    </xf>
    <xf numFmtId="0" fontId="0" fillId="0" borderId="25" xfId="0" applyFill="1" applyBorder="1" applyAlignment="1">
      <alignment shrinkToFit="1"/>
    </xf>
    <xf numFmtId="0" fontId="0" fillId="0" borderId="4" xfId="0" applyFill="1" applyBorder="1" applyAlignment="1">
      <alignment shrinkToFit="1"/>
    </xf>
    <xf numFmtId="0" fontId="0" fillId="0" borderId="1" xfId="0" applyBorder="1" applyAlignment="1">
      <alignment wrapText="1"/>
    </xf>
    <xf numFmtId="0" fontId="2" fillId="0" borderId="22" xfId="0" applyFont="1" applyFill="1" applyBorder="1" applyAlignment="1" applyProtection="1">
      <protection locked="0"/>
    </xf>
    <xf numFmtId="0" fontId="2" fillId="0" borderId="23" xfId="0" applyFont="1" applyFill="1" applyBorder="1" applyAlignment="1" applyProtection="1">
      <protection locked="0"/>
    </xf>
    <xf numFmtId="166" fontId="2" fillId="2" borderId="0" xfId="0" applyNumberFormat="1" applyFont="1" applyFill="1" applyAlignment="1" applyProtection="1">
      <alignment horizontal="left"/>
      <protection locked="0"/>
    </xf>
    <xf numFmtId="0" fontId="0" fillId="2" borderId="0" xfId="0" applyFill="1" applyAlignment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workbookViewId="0">
      <selection activeCell="A15" sqref="A15"/>
    </sheetView>
  </sheetViews>
  <sheetFormatPr baseColWidth="10" defaultRowHeight="12.75" x14ac:dyDescent="0.2"/>
  <cols>
    <col min="1" max="1" width="14.7109375" customWidth="1"/>
    <col min="2" max="2" width="26.28515625" customWidth="1"/>
  </cols>
  <sheetData>
    <row r="1" spans="1:4" ht="15" x14ac:dyDescent="0.2">
      <c r="A1" s="72">
        <v>45658</v>
      </c>
      <c r="B1" s="73" t="s">
        <v>29</v>
      </c>
      <c r="D1" s="69">
        <v>2020</v>
      </c>
    </row>
    <row r="2" spans="1:4" ht="15" x14ac:dyDescent="0.2">
      <c r="A2" s="74">
        <v>45719</v>
      </c>
      <c r="B2" s="73" t="s">
        <v>35</v>
      </c>
    </row>
    <row r="3" spans="1:4" ht="15" x14ac:dyDescent="0.2">
      <c r="A3" s="72">
        <v>45765</v>
      </c>
      <c r="B3" s="73" t="s">
        <v>37</v>
      </c>
    </row>
    <row r="4" spans="1:4" ht="15" x14ac:dyDescent="0.2">
      <c r="A4" s="72">
        <v>45768</v>
      </c>
      <c r="B4" s="73" t="s">
        <v>38</v>
      </c>
    </row>
    <row r="5" spans="1:4" ht="15" x14ac:dyDescent="0.2">
      <c r="A5" s="72">
        <v>45778</v>
      </c>
      <c r="B5" s="73" t="s">
        <v>24</v>
      </c>
    </row>
    <row r="6" spans="1:4" ht="15" x14ac:dyDescent="0.2">
      <c r="A6" s="72">
        <v>45806</v>
      </c>
      <c r="B6" s="73" t="s">
        <v>25</v>
      </c>
    </row>
    <row r="7" spans="1:4" ht="15" x14ac:dyDescent="0.2">
      <c r="A7" s="72">
        <v>45817</v>
      </c>
      <c r="B7" s="73" t="s">
        <v>26</v>
      </c>
    </row>
    <row r="8" spans="1:4" ht="15" x14ac:dyDescent="0.2">
      <c r="A8" s="72">
        <v>45827</v>
      </c>
      <c r="B8" s="73" t="s">
        <v>27</v>
      </c>
    </row>
    <row r="9" spans="1:4" ht="15" x14ac:dyDescent="0.2">
      <c r="A9" s="72">
        <v>45933</v>
      </c>
      <c r="B9" s="73" t="s">
        <v>28</v>
      </c>
    </row>
    <row r="10" spans="1:4" ht="15" x14ac:dyDescent="0.2">
      <c r="A10" s="72">
        <v>45962</v>
      </c>
      <c r="B10" s="73" t="s">
        <v>30</v>
      </c>
    </row>
    <row r="11" spans="1:4" ht="15" x14ac:dyDescent="0.2">
      <c r="A11" s="72">
        <v>46015</v>
      </c>
      <c r="B11" s="73" t="s">
        <v>31</v>
      </c>
    </row>
    <row r="12" spans="1:4" ht="15" x14ac:dyDescent="0.2">
      <c r="A12" s="72">
        <v>46016</v>
      </c>
      <c r="B12" s="73" t="s">
        <v>32</v>
      </c>
    </row>
    <row r="13" spans="1:4" ht="15" x14ac:dyDescent="0.2">
      <c r="A13" s="72">
        <v>46017</v>
      </c>
      <c r="B13" s="73" t="s">
        <v>33</v>
      </c>
    </row>
    <row r="14" spans="1:4" ht="15" x14ac:dyDescent="0.2">
      <c r="A14" s="72">
        <v>46022</v>
      </c>
      <c r="B14" s="73" t="s">
        <v>34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172"/>
  <sheetViews>
    <sheetView zoomScaleNormal="100" workbookViewId="0">
      <selection activeCell="C8" sqref="C8:D8"/>
    </sheetView>
  </sheetViews>
  <sheetFormatPr baseColWidth="10" defaultRowHeight="12.75" x14ac:dyDescent="0.2"/>
  <cols>
    <col min="1" max="1" width="4" customWidth="1"/>
    <col min="2" max="2" width="3.5703125" customWidth="1"/>
    <col min="3" max="4" width="9.7109375" customWidth="1"/>
    <col min="5" max="5" width="10.140625" customWidth="1"/>
    <col min="6" max="9" width="9.7109375" customWidth="1"/>
    <col min="10" max="10" width="24.28515625" customWidth="1"/>
    <col min="11" max="11" width="14.42578125" customWidth="1"/>
    <col min="12" max="12" width="24.140625" customWidth="1"/>
    <col min="16" max="16" width="11.42578125" style="2"/>
  </cols>
  <sheetData>
    <row r="1" spans="1:36" ht="25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 x14ac:dyDescent="0.2">
      <c r="A2" s="83" t="s">
        <v>0</v>
      </c>
      <c r="B2" s="84"/>
      <c r="C2" s="84"/>
      <c r="D2" s="81">
        <f>Aug.!D2</f>
        <v>0</v>
      </c>
      <c r="E2" s="81"/>
      <c r="F2" s="81"/>
      <c r="G2" s="81"/>
      <c r="H2" s="82"/>
      <c r="I2" s="3"/>
      <c r="J2" s="4"/>
    </row>
    <row r="4" spans="1:36" ht="12.75" customHeight="1" x14ac:dyDescent="0.2">
      <c r="A4" s="90" t="s">
        <v>1</v>
      </c>
      <c r="B4" s="90"/>
      <c r="C4" s="90"/>
      <c r="D4" s="90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70" t="s">
        <v>39</v>
      </c>
      <c r="K4" s="70" t="s">
        <v>40</v>
      </c>
    </row>
    <row r="5" spans="1:36" x14ac:dyDescent="0.2">
      <c r="A5" s="90"/>
      <c r="B5" s="90"/>
      <c r="C5" s="90"/>
      <c r="D5" s="90"/>
      <c r="E5" s="6">
        <f>Aug.!E5</f>
        <v>0</v>
      </c>
      <c r="F5" s="6">
        <f>Aug.!F5</f>
        <v>0</v>
      </c>
      <c r="G5" s="6">
        <f>Aug.!G5</f>
        <v>0</v>
      </c>
      <c r="H5" s="6">
        <f>Aug.!H5</f>
        <v>0</v>
      </c>
      <c r="I5" s="6">
        <f>Aug.!I5</f>
        <v>0</v>
      </c>
      <c r="J5" s="6">
        <f>Aug.!J5</f>
        <v>0</v>
      </c>
      <c r="K5" s="6">
        <f>Aug.!K5</f>
        <v>0</v>
      </c>
    </row>
    <row r="7" spans="1:36" ht="13.5" thickBot="1" x14ac:dyDescent="0.25">
      <c r="A7" t="s">
        <v>7</v>
      </c>
      <c r="D7" s="79">
        <f>DATE(2025,9,1)</f>
        <v>45901</v>
      </c>
      <c r="E7" s="79"/>
      <c r="F7" s="80"/>
      <c r="G7" s="80"/>
    </row>
    <row r="8" spans="1:36" ht="22.5" x14ac:dyDescent="0.2">
      <c r="A8" s="86" t="s">
        <v>8</v>
      </c>
      <c r="B8" s="87"/>
      <c r="C8" s="85" t="s">
        <v>9</v>
      </c>
      <c r="D8" s="85"/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8" t="s">
        <v>15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ht="13.5" thickBot="1" x14ac:dyDescent="0.25">
      <c r="A9" s="88"/>
      <c r="B9" s="89"/>
      <c r="C9" s="10" t="s">
        <v>16</v>
      </c>
      <c r="D9" s="10" t="s">
        <v>17</v>
      </c>
      <c r="E9" s="11"/>
      <c r="F9" s="11"/>
      <c r="G9" s="10"/>
      <c r="H9" s="11" t="s">
        <v>18</v>
      </c>
      <c r="I9" s="11" t="s">
        <v>18</v>
      </c>
      <c r="J9" s="12"/>
      <c r="P9"/>
    </row>
    <row r="10" spans="1:36" s="15" customFormat="1" ht="15" thickBot="1" x14ac:dyDescent="0.25">
      <c r="A10" s="77" t="s">
        <v>19</v>
      </c>
      <c r="B10" s="78"/>
      <c r="C10" s="13">
        <v>0.3125</v>
      </c>
      <c r="D10" s="13">
        <v>0.66666666666666696</v>
      </c>
      <c r="E10" s="62">
        <v>1.0416666666666701E-2</v>
      </c>
      <c r="F10" s="47">
        <v>0.32083333333333303</v>
      </c>
      <c r="G10" s="48">
        <f>IF(D10-C10=0,0, IF(D10-C10-E10&lt;TIMEVALUE("6:00"),D10-C10-E10, IF(D10-C10&lt;TIMEVALUE("6:30"),TIMEVALUE("6:00"),D10-C10-E10-TIMEVALUE("0:30"))))</f>
        <v>0.32291666666666702</v>
      </c>
      <c r="H10" s="49">
        <f>((HOUR(G10)*60+MINUTE(G10))-(HOUR(F10)*60+MINUTE(F10)))/60</f>
        <v>0.05</v>
      </c>
      <c r="I10" s="50" t="str">
        <f>IF(ISERROR(I9+H10),"",I9+H10)</f>
        <v/>
      </c>
      <c r="J10" s="14"/>
      <c r="K10"/>
      <c r="L10"/>
      <c r="M10"/>
      <c r="N10"/>
      <c r="O10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36" s="15" customFormat="1" ht="15.75" thickBot="1" x14ac:dyDescent="0.3">
      <c r="A11" s="17"/>
      <c r="B11" s="18"/>
      <c r="C11" s="19"/>
      <c r="D11" s="19"/>
      <c r="E11" s="20" t="s">
        <v>20</v>
      </c>
      <c r="F11" s="60">
        <f>Aug.!F44</f>
        <v>0</v>
      </c>
      <c r="G11" s="60">
        <f>Aug.!G44</f>
        <v>0</v>
      </c>
      <c r="H11" s="68"/>
      <c r="I11" s="67">
        <f>Aug.!I44</f>
        <v>0</v>
      </c>
      <c r="J11" s="21"/>
      <c r="K11"/>
      <c r="L11"/>
      <c r="M11"/>
      <c r="N11"/>
      <c r="O11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36" ht="14.25" x14ac:dyDescent="0.2">
      <c r="A12" s="22" t="str">
        <f t="shared" ref="A12:A39" si="0">TEXT(WEEKDAY(DATE(YEAR(TERMIN),MONTH(TERMIN),B12)),"TTT")</f>
        <v>Mo</v>
      </c>
      <c r="B12" s="23">
        <v>1</v>
      </c>
      <c r="C12" s="24"/>
      <c r="D12" s="24"/>
      <c r="E12" s="25"/>
      <c r="F12" s="26">
        <f>IF(FIND(A12,"Mo,Di,Mi,Do,Fr,Sa,So,  ")&lt;20,  IF(ISNA(VLOOKUP(DATE(YEAR(TERMIN),MONTH(TERMIN),B12),Feiertage!A:B,2,FALSE)), HLOOKUP(A12,$E$4:$K$5,2,FALSE),0),0)</f>
        <v>0</v>
      </c>
      <c r="G12" s="32">
        <f t="shared" ref="G12:G42" si="1">IF(ISBLANK(C12),0, IF(ISTEXT(C12),F12,   IF(D12-C12-E12&lt;TIMEVALUE("6:00"),D12-C12-E12, IF(D12-C12&lt;TIMEVALUE("6:30"),TIMEVALUE("6:00"),D12-C12-E12-TIMEVALUE("0:30")))))</f>
        <v>0</v>
      </c>
      <c r="H12" s="27">
        <f t="shared" ref="H12:H42" si="2">((HOUR(G12)*60+MINUTE(G12))-(HOUR(F12)*60+MINUTE(F12)))/60</f>
        <v>0</v>
      </c>
      <c r="I12" s="65">
        <f t="shared" ref="I12:I41" si="3">IF(ISERROR(I11+H12),"",I11+H12)</f>
        <v>0</v>
      </c>
      <c r="J12" s="28" t="str">
        <f>IF(ISNA(VLOOKUP(DATE(YEAR(TERMIN),MONTH(TERMIN),VALUE(B12)),Feiertage!A:B,2,FALSE)),"",VLOOKUP(DATE(YEAR(TERMIN),MONTH(TERMIN),VALUE(B12)),Feiertage!A:B,2,FALSE))</f>
        <v/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36" ht="14.25" x14ac:dyDescent="0.2">
      <c r="A13" s="22" t="str">
        <f t="shared" si="0"/>
        <v>Di</v>
      </c>
      <c r="B13" s="30">
        <v>2</v>
      </c>
      <c r="C13" s="31"/>
      <c r="D13" s="31"/>
      <c r="E13" s="25"/>
      <c r="F13" s="71">
        <f>IF(FIND(A13,"Mo,Di,Mi,Do,Fr,Sa,So,  ")&lt;20,  IF(ISNA(VLOOKUP(DATE(YEAR(TERMIN),MONTH(TERMIN),B13),Feiertage!A:B,2,FALSE)), HLOOKUP(A13,$E$4:$K$5,2,FALSE),0),0)</f>
        <v>0</v>
      </c>
      <c r="G13" s="32">
        <f t="shared" si="1"/>
        <v>0</v>
      </c>
      <c r="H13" s="27">
        <f t="shared" si="2"/>
        <v>0</v>
      </c>
      <c r="I13" s="27">
        <f t="shared" si="3"/>
        <v>0</v>
      </c>
      <c r="J13" s="28" t="str">
        <f>IF(ISNA(VLOOKUP(DATE(YEAR(TERMIN),MONTH(TERMIN),VALUE(B13)),Feiertage!A:B,2,FALSE)),"",VLOOKUP(DATE(YEAR(TERMIN),MONTH(TERMIN),VALUE(B13)),Feiertage!A:B,2,FALSE))</f>
        <v/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36" ht="14.25" x14ac:dyDescent="0.2">
      <c r="A14" s="22" t="str">
        <f t="shared" si="0"/>
        <v>Mi</v>
      </c>
      <c r="B14" s="30">
        <v>3</v>
      </c>
      <c r="C14" s="31"/>
      <c r="D14" s="31"/>
      <c r="E14" s="25"/>
      <c r="F14" s="71">
        <f>IF(FIND(A14,"Mo,Di,Mi,Do,Fr,Sa,So,  ")&lt;20,  IF(ISNA(VLOOKUP(DATE(YEAR(TERMIN),MONTH(TERMIN),B14),Feiertage!A:B,2,FALSE)), HLOOKUP(A14,$E$4:$K$5,2,FALSE),0),0)</f>
        <v>0</v>
      </c>
      <c r="G14" s="32">
        <f t="shared" si="1"/>
        <v>0</v>
      </c>
      <c r="H14" s="27">
        <f t="shared" si="2"/>
        <v>0</v>
      </c>
      <c r="I14" s="27">
        <f t="shared" si="3"/>
        <v>0</v>
      </c>
      <c r="J14" s="28" t="str">
        <f>IF(ISNA(VLOOKUP(DATE(YEAR(TERMIN),MONTH(TERMIN),VALUE(B14)),Feiertage!A:B,2,FALSE)),"",VLOOKUP(DATE(YEAR(TERMIN),MONTH(TERMIN),VALUE(B14)),Feiertage!A:B,2,FALSE))</f>
        <v/>
      </c>
      <c r="K14" s="33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36" ht="14.25" x14ac:dyDescent="0.2">
      <c r="A15" s="22" t="str">
        <f t="shared" si="0"/>
        <v>Do</v>
      </c>
      <c r="B15" s="30">
        <v>4</v>
      </c>
      <c r="C15" s="31"/>
      <c r="D15" s="31"/>
      <c r="E15" s="25"/>
      <c r="F15" s="71">
        <f>IF(FIND(A15,"Mo,Di,Mi,Do,Fr,Sa,So,  ")&lt;20,  IF(ISNA(VLOOKUP(DATE(YEAR(TERMIN),MONTH(TERMIN),B15),Feiertage!A:B,2,FALSE)), HLOOKUP(A15,$E$4:$K$5,2,FALSE),0),0)</f>
        <v>0</v>
      </c>
      <c r="G15" s="32">
        <f t="shared" si="1"/>
        <v>0</v>
      </c>
      <c r="H15" s="27">
        <f t="shared" si="2"/>
        <v>0</v>
      </c>
      <c r="I15" s="27">
        <f t="shared" si="3"/>
        <v>0</v>
      </c>
      <c r="J15" s="28" t="str">
        <f>IF(ISNA(VLOOKUP(DATE(YEAR(TERMIN),MONTH(TERMIN),VALUE(B15)),Feiertage!A:B,2,FALSE)),"",VLOOKUP(DATE(YEAR(TERMIN),MONTH(TERMIN),VALUE(B15)),Feiertage!A:B,2,FALSE))</f>
        <v/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36" ht="14.25" x14ac:dyDescent="0.2">
      <c r="A16" s="22" t="str">
        <f t="shared" si="0"/>
        <v>Fr</v>
      </c>
      <c r="B16" s="30">
        <v>5</v>
      </c>
      <c r="C16" s="31"/>
      <c r="D16" s="31"/>
      <c r="E16" s="25"/>
      <c r="F16" s="71">
        <f>IF(FIND(A16,"Mo,Di,Mi,Do,Fr,Sa,So,  ")&lt;20,  IF(ISNA(VLOOKUP(DATE(YEAR(TERMIN),MONTH(TERMIN),B16),Feiertage!A:B,2,FALSE)), HLOOKUP(A16,$E$4:$K$5,2,FALSE),0),0)</f>
        <v>0</v>
      </c>
      <c r="G16" s="32">
        <f t="shared" si="1"/>
        <v>0</v>
      </c>
      <c r="H16" s="27">
        <f t="shared" si="2"/>
        <v>0</v>
      </c>
      <c r="I16" s="27">
        <f t="shared" si="3"/>
        <v>0</v>
      </c>
      <c r="J16" s="28" t="str">
        <f>IF(ISNA(VLOOKUP(DATE(YEAR(TERMIN),MONTH(TERMIN),VALUE(B16)),Feiertage!A:B,2,FALSE)),"",VLOOKUP(DATE(YEAR(TERMIN),MONTH(TERMIN),VALUE(B16)),Feiertage!A:B,2,FALSE))</f>
        <v/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4.25" x14ac:dyDescent="0.2">
      <c r="A17" s="22" t="str">
        <f t="shared" si="0"/>
        <v>Sa</v>
      </c>
      <c r="B17" s="30">
        <v>6</v>
      </c>
      <c r="C17" s="31"/>
      <c r="D17" s="31"/>
      <c r="E17" s="25"/>
      <c r="F17" s="71">
        <f>IF(FIND(A17,"Mo,Di,Mi,Do,Fr,Sa,So,  ")&lt;20,  IF(ISNA(VLOOKUP(DATE(YEAR(TERMIN),MONTH(TERMIN),B17),Feiertage!A:B,2,FALSE)), HLOOKUP(A17,$E$4:$K$5,2,FALSE),0),0)</f>
        <v>0</v>
      </c>
      <c r="G17" s="32">
        <f t="shared" si="1"/>
        <v>0</v>
      </c>
      <c r="H17" s="27">
        <f t="shared" si="2"/>
        <v>0</v>
      </c>
      <c r="I17" s="27">
        <f t="shared" si="3"/>
        <v>0</v>
      </c>
      <c r="J17" s="28" t="str">
        <f>IF(ISNA(VLOOKUP(DATE(YEAR(TERMIN),MONTH(TERMIN),VALUE(B17)),Feiertage!A:B,2,FALSE)),"",VLOOKUP(DATE(YEAR(TERMIN),MONTH(TERMIN),VALUE(B17)),Feiertage!A:B,2,FALSE))</f>
        <v/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4.25" x14ac:dyDescent="0.2">
      <c r="A18" s="22" t="str">
        <f t="shared" si="0"/>
        <v>So</v>
      </c>
      <c r="B18" s="30">
        <v>7</v>
      </c>
      <c r="C18" s="31"/>
      <c r="D18" s="31"/>
      <c r="E18" s="25"/>
      <c r="F18" s="71">
        <f>IF(FIND(A18,"Mo,Di,Mi,Do,Fr,Sa,So,  ")&lt;20,  IF(ISNA(VLOOKUP(DATE(YEAR(TERMIN),MONTH(TERMIN),B18),Feiertage!A:B,2,FALSE)), HLOOKUP(A18,$E$4:$K$5,2,FALSE),0),0)</f>
        <v>0</v>
      </c>
      <c r="G18" s="32">
        <f t="shared" si="1"/>
        <v>0</v>
      </c>
      <c r="H18" s="27">
        <f t="shared" si="2"/>
        <v>0</v>
      </c>
      <c r="I18" s="27">
        <f t="shared" si="3"/>
        <v>0</v>
      </c>
      <c r="J18" s="28" t="str">
        <f>IF(ISNA(VLOOKUP(DATE(YEAR(TERMIN),MONTH(TERMIN),VALUE(B18)),Feiertage!A:B,2,FALSE)),"",VLOOKUP(DATE(YEAR(TERMIN),MONTH(TERMIN),VALUE(B18)),Feiertage!A:B,2,FALSE))</f>
        <v/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14.25" x14ac:dyDescent="0.2">
      <c r="A19" s="22" t="str">
        <f t="shared" si="0"/>
        <v>Mo</v>
      </c>
      <c r="B19" s="30">
        <v>8</v>
      </c>
      <c r="C19" s="31"/>
      <c r="D19" s="31"/>
      <c r="E19" s="25"/>
      <c r="F19" s="71">
        <f>IF(FIND(A19,"Mo,Di,Mi,Do,Fr,Sa,So,  ")&lt;20,  IF(ISNA(VLOOKUP(DATE(YEAR(TERMIN),MONTH(TERMIN),B19),Feiertage!A:B,2,FALSE)), HLOOKUP(A19,$E$4:$K$5,2,FALSE),0),0)</f>
        <v>0</v>
      </c>
      <c r="G19" s="32">
        <f t="shared" si="1"/>
        <v>0</v>
      </c>
      <c r="H19" s="27">
        <f t="shared" si="2"/>
        <v>0</v>
      </c>
      <c r="I19" s="27">
        <f t="shared" si="3"/>
        <v>0</v>
      </c>
      <c r="J19" s="28" t="str">
        <f>IF(ISNA(VLOOKUP(DATE(YEAR(TERMIN),MONTH(TERMIN),VALUE(B19)),Feiertage!A:B,2,FALSE)),"",VLOOKUP(DATE(YEAR(TERMIN),MONTH(TERMIN),VALUE(B19)),Feiertage!A:B,2,FALSE))</f>
        <v/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4.25" x14ac:dyDescent="0.2">
      <c r="A20" s="22" t="str">
        <f t="shared" si="0"/>
        <v>Di</v>
      </c>
      <c r="B20" s="30">
        <v>9</v>
      </c>
      <c r="C20" s="31"/>
      <c r="D20" s="31"/>
      <c r="E20" s="25"/>
      <c r="F20" s="71">
        <f>IF(FIND(A20,"Mo,Di,Mi,Do,Fr,Sa,So,  ")&lt;20,  IF(ISNA(VLOOKUP(DATE(YEAR(TERMIN),MONTH(TERMIN),B20),Feiertage!A:B,2,FALSE)), HLOOKUP(A20,$E$4:$K$5,2,FALSE),0),0)</f>
        <v>0</v>
      </c>
      <c r="G20" s="32">
        <f t="shared" si="1"/>
        <v>0</v>
      </c>
      <c r="H20" s="27">
        <f t="shared" si="2"/>
        <v>0</v>
      </c>
      <c r="I20" s="27">
        <f t="shared" si="3"/>
        <v>0</v>
      </c>
      <c r="J20" s="28" t="str">
        <f>IF(ISNA(VLOOKUP(DATE(YEAR(TERMIN),MONTH(TERMIN),VALUE(B20)),Feiertage!A:B,2,FALSE)),"",VLOOKUP(DATE(YEAR(TERMIN),MONTH(TERMIN),VALUE(B20)),Feiertage!A:B,2,FALSE))</f>
        <v/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4.25" x14ac:dyDescent="0.2">
      <c r="A21" s="22" t="str">
        <f t="shared" si="0"/>
        <v>Mi</v>
      </c>
      <c r="B21" s="30">
        <v>10</v>
      </c>
      <c r="C21" s="31"/>
      <c r="D21" s="31"/>
      <c r="E21" s="25"/>
      <c r="F21" s="71">
        <f>IF(FIND(A21,"Mo,Di,Mi,Do,Fr,Sa,So,  ")&lt;20,  IF(ISNA(VLOOKUP(DATE(YEAR(TERMIN),MONTH(TERMIN),B21),Feiertage!A:B,2,FALSE)), HLOOKUP(A21,$E$4:$K$5,2,FALSE),0),0)</f>
        <v>0</v>
      </c>
      <c r="G21" s="32">
        <f t="shared" si="1"/>
        <v>0</v>
      </c>
      <c r="H21" s="27">
        <f t="shared" si="2"/>
        <v>0</v>
      </c>
      <c r="I21" s="27">
        <f t="shared" si="3"/>
        <v>0</v>
      </c>
      <c r="J21" s="28" t="str">
        <f>IF(ISNA(VLOOKUP(DATE(YEAR(TERMIN),MONTH(TERMIN),VALUE(B21)),Feiertage!A:B,2,FALSE)),"",VLOOKUP(DATE(YEAR(TERMIN),MONTH(TERMIN),VALUE(B21)),Feiertage!A:B,2,FALSE))</f>
        <v/>
      </c>
      <c r="K21" s="66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14.25" x14ac:dyDescent="0.2">
      <c r="A22" s="22" t="str">
        <f t="shared" si="0"/>
        <v>Do</v>
      </c>
      <c r="B22" s="30">
        <v>11</v>
      </c>
      <c r="C22" s="31"/>
      <c r="D22" s="31"/>
      <c r="E22" s="25"/>
      <c r="F22" s="71">
        <f>IF(FIND(A22,"Mo,Di,Mi,Do,Fr,Sa,So,  ")&lt;20,  IF(ISNA(VLOOKUP(DATE(YEAR(TERMIN),MONTH(TERMIN),B22),Feiertage!A:B,2,FALSE)), HLOOKUP(A22,$E$4:$K$5,2,FALSE),0),0)</f>
        <v>0</v>
      </c>
      <c r="G22" s="32">
        <f t="shared" si="1"/>
        <v>0</v>
      </c>
      <c r="H22" s="27">
        <f t="shared" si="2"/>
        <v>0</v>
      </c>
      <c r="I22" s="27">
        <f t="shared" si="3"/>
        <v>0</v>
      </c>
      <c r="J22" s="28" t="str">
        <f>IF(ISNA(VLOOKUP(DATE(YEAR(TERMIN),MONTH(TERMIN),VALUE(B22)),Feiertage!A:B,2,FALSE)),"",VLOOKUP(DATE(YEAR(TERMIN),MONTH(TERMIN),VALUE(B22)),Feiertage!A:B,2,FALSE))</f>
        <v/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14.25" x14ac:dyDescent="0.2">
      <c r="A23" s="22" t="str">
        <f t="shared" si="0"/>
        <v>Fr</v>
      </c>
      <c r="B23" s="30">
        <v>12</v>
      </c>
      <c r="C23" s="31"/>
      <c r="D23" s="31"/>
      <c r="E23" s="25"/>
      <c r="F23" s="71">
        <f>IF(FIND(A23,"Mo,Di,Mi,Do,Fr,Sa,So,  ")&lt;20,  IF(ISNA(VLOOKUP(DATE(YEAR(TERMIN),MONTH(TERMIN),B23),Feiertage!A:B,2,FALSE)), HLOOKUP(A23,$E$4:$K$5,2,FALSE),0),0)</f>
        <v>0</v>
      </c>
      <c r="G23" s="32">
        <f t="shared" si="1"/>
        <v>0</v>
      </c>
      <c r="H23" s="27">
        <f t="shared" si="2"/>
        <v>0</v>
      </c>
      <c r="I23" s="27">
        <f t="shared" si="3"/>
        <v>0</v>
      </c>
      <c r="J23" s="28" t="str">
        <f>IF(ISNA(VLOOKUP(DATE(YEAR(TERMIN),MONTH(TERMIN),VALUE(B23)),Feiertage!A:B,2,FALSE)),"",VLOOKUP(DATE(YEAR(TERMIN),MONTH(TERMIN),VALUE(B23)),Feiertage!A:B,2,FALSE))</f>
        <v/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4.25" x14ac:dyDescent="0.2">
      <c r="A24" s="22" t="str">
        <f t="shared" si="0"/>
        <v>Sa</v>
      </c>
      <c r="B24" s="30">
        <v>13</v>
      </c>
      <c r="C24" s="31"/>
      <c r="D24" s="31"/>
      <c r="E24" s="25"/>
      <c r="F24" s="71">
        <f>IF(FIND(A24,"Mo,Di,Mi,Do,Fr,Sa,So,  ")&lt;20,  IF(ISNA(VLOOKUP(DATE(YEAR(TERMIN),MONTH(TERMIN),B24),Feiertage!A:B,2,FALSE)), HLOOKUP(A24,$E$4:$K$5,2,FALSE),0),0)</f>
        <v>0</v>
      </c>
      <c r="G24" s="32">
        <f t="shared" si="1"/>
        <v>0</v>
      </c>
      <c r="H24" s="27">
        <f t="shared" si="2"/>
        <v>0</v>
      </c>
      <c r="I24" s="27">
        <f t="shared" si="3"/>
        <v>0</v>
      </c>
      <c r="J24" s="28" t="str">
        <f>IF(ISNA(VLOOKUP(DATE(YEAR(TERMIN),MONTH(TERMIN),VALUE(B24)),Feiertage!A:B,2,FALSE)),"",VLOOKUP(DATE(YEAR(TERMIN),MONTH(TERMIN),VALUE(B24)),Feiertage!A:B,2,FALSE))</f>
        <v/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14.25" x14ac:dyDescent="0.2">
      <c r="A25" s="22" t="str">
        <f t="shared" si="0"/>
        <v>So</v>
      </c>
      <c r="B25" s="30">
        <v>14</v>
      </c>
      <c r="C25" s="31"/>
      <c r="D25" s="31"/>
      <c r="E25" s="25"/>
      <c r="F25" s="71">
        <f>IF(FIND(A25,"Mo,Di,Mi,Do,Fr,Sa,So,  ")&lt;20,  IF(ISNA(VLOOKUP(DATE(YEAR(TERMIN),MONTH(TERMIN),B25),Feiertage!A:B,2,FALSE)), HLOOKUP(A25,$E$4:$K$5,2,FALSE),0),0)</f>
        <v>0</v>
      </c>
      <c r="G25" s="32">
        <f t="shared" si="1"/>
        <v>0</v>
      </c>
      <c r="H25" s="27">
        <f t="shared" si="2"/>
        <v>0</v>
      </c>
      <c r="I25" s="27">
        <f t="shared" si="3"/>
        <v>0</v>
      </c>
      <c r="J25" s="28" t="str">
        <f>IF(ISNA(VLOOKUP(DATE(YEAR(TERMIN),MONTH(TERMIN),VALUE(B25)),Feiertage!A:B,2,FALSE)),"",VLOOKUP(DATE(YEAR(TERMIN),MONTH(TERMIN),VALUE(B25)),Feiertage!A:B,2,FALSE))</f>
        <v/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4.25" x14ac:dyDescent="0.2">
      <c r="A26" s="22" t="str">
        <f t="shared" si="0"/>
        <v>Mo</v>
      </c>
      <c r="B26" s="30">
        <v>15</v>
      </c>
      <c r="C26" s="31"/>
      <c r="D26" s="31"/>
      <c r="E26" s="25"/>
      <c r="F26" s="71">
        <f>IF(FIND(A26,"Mo,Di,Mi,Do,Fr,Sa,So,  ")&lt;20,  IF(ISNA(VLOOKUP(DATE(YEAR(TERMIN),MONTH(TERMIN),B26),Feiertage!A:B,2,FALSE)), HLOOKUP(A26,$E$4:$K$5,2,FALSE),0),0)</f>
        <v>0</v>
      </c>
      <c r="G26" s="32">
        <f t="shared" si="1"/>
        <v>0</v>
      </c>
      <c r="H26" s="27">
        <f t="shared" si="2"/>
        <v>0</v>
      </c>
      <c r="I26" s="27">
        <f t="shared" si="3"/>
        <v>0</v>
      </c>
      <c r="J26" s="28" t="str">
        <f>IF(ISNA(VLOOKUP(DATE(YEAR(TERMIN),MONTH(TERMIN),VALUE(B26)),Feiertage!A:B,2,FALSE)),"",VLOOKUP(DATE(YEAR(TERMIN),MONTH(TERMIN),VALUE(B26)),Feiertage!A:B,2,FALSE))</f>
        <v/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14.25" x14ac:dyDescent="0.2">
      <c r="A27" s="22" t="str">
        <f t="shared" si="0"/>
        <v>Di</v>
      </c>
      <c r="B27" s="30">
        <v>16</v>
      </c>
      <c r="C27" s="31"/>
      <c r="D27" s="31"/>
      <c r="E27" s="25"/>
      <c r="F27" s="71">
        <f>IF(FIND(A27,"Mo,Di,Mi,Do,Fr,Sa,So,  ")&lt;20,  IF(ISNA(VLOOKUP(DATE(YEAR(TERMIN),MONTH(TERMIN),B27),Feiertage!A:B,2,FALSE)), HLOOKUP(A27,$E$4:$K$5,2,FALSE),0),0)</f>
        <v>0</v>
      </c>
      <c r="G27" s="32">
        <f t="shared" si="1"/>
        <v>0</v>
      </c>
      <c r="H27" s="27">
        <f t="shared" si="2"/>
        <v>0</v>
      </c>
      <c r="I27" s="27">
        <f t="shared" si="3"/>
        <v>0</v>
      </c>
      <c r="J27" s="28" t="str">
        <f>IF(ISNA(VLOOKUP(DATE(YEAR(TERMIN),MONTH(TERMIN),VALUE(B27)),Feiertage!A:B,2,FALSE)),"",VLOOKUP(DATE(YEAR(TERMIN),MONTH(TERMIN),VALUE(B27)),Feiertage!A:B,2,FALSE))</f>
        <v/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4.25" x14ac:dyDescent="0.2">
      <c r="A28" s="22" t="str">
        <f t="shared" si="0"/>
        <v>Mi</v>
      </c>
      <c r="B28" s="30">
        <v>17</v>
      </c>
      <c r="C28" s="31"/>
      <c r="D28" s="31"/>
      <c r="E28" s="25"/>
      <c r="F28" s="71">
        <f>IF(FIND(A28,"Mo,Di,Mi,Do,Fr,Sa,So,  ")&lt;20,  IF(ISNA(VLOOKUP(DATE(YEAR(TERMIN),MONTH(TERMIN),B28),Feiertage!A:B,2,FALSE)), HLOOKUP(A28,$E$4:$K$5,2,FALSE),0),0)</f>
        <v>0</v>
      </c>
      <c r="G28" s="32">
        <f t="shared" si="1"/>
        <v>0</v>
      </c>
      <c r="H28" s="27">
        <f t="shared" si="2"/>
        <v>0</v>
      </c>
      <c r="I28" s="27">
        <f t="shared" si="3"/>
        <v>0</v>
      </c>
      <c r="J28" s="28" t="str">
        <f>IF(ISNA(VLOOKUP(DATE(YEAR(TERMIN),MONTH(TERMIN),VALUE(B28)),Feiertage!A:B,2,FALSE)),"",VLOOKUP(DATE(YEAR(TERMIN),MONTH(TERMIN),VALUE(B28)),Feiertage!A:B,2,FALSE))</f>
        <v/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14.25" x14ac:dyDescent="0.2">
      <c r="A29" s="22" t="str">
        <f t="shared" si="0"/>
        <v>Do</v>
      </c>
      <c r="B29" s="30">
        <v>18</v>
      </c>
      <c r="C29" s="31"/>
      <c r="D29" s="31"/>
      <c r="E29" s="25"/>
      <c r="F29" s="71">
        <f>IF(FIND(A29,"Mo,Di,Mi,Do,Fr,Sa,So,  ")&lt;20,  IF(ISNA(VLOOKUP(DATE(YEAR(TERMIN),MONTH(TERMIN),B29),Feiertage!A:B,2,FALSE)), HLOOKUP(A29,$E$4:$K$5,2,FALSE),0),0)</f>
        <v>0</v>
      </c>
      <c r="G29" s="32">
        <f t="shared" si="1"/>
        <v>0</v>
      </c>
      <c r="H29" s="27">
        <f t="shared" si="2"/>
        <v>0</v>
      </c>
      <c r="I29" s="27">
        <f t="shared" si="3"/>
        <v>0</v>
      </c>
      <c r="J29" s="28" t="str">
        <f>IF(ISNA(VLOOKUP(DATE(YEAR(TERMIN),MONTH(TERMIN),VALUE(B29)),Feiertage!A:B,2,FALSE)),"",VLOOKUP(DATE(YEAR(TERMIN),MONTH(TERMIN),VALUE(B29)),Feiertage!A:B,2,FALSE))</f>
        <v/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4.25" x14ac:dyDescent="0.2">
      <c r="A30" s="22" t="str">
        <f t="shared" si="0"/>
        <v>Fr</v>
      </c>
      <c r="B30" s="30">
        <v>19</v>
      </c>
      <c r="C30" s="31"/>
      <c r="D30" s="31"/>
      <c r="E30" s="25"/>
      <c r="F30" s="71">
        <f>IF(FIND(A30,"Mo,Di,Mi,Do,Fr,Sa,So,  ")&lt;20,  IF(ISNA(VLOOKUP(DATE(YEAR(TERMIN),MONTH(TERMIN),B30),Feiertage!A:B,2,FALSE)), HLOOKUP(A30,$E$4:$K$5,2,FALSE),0),0)</f>
        <v>0</v>
      </c>
      <c r="G30" s="32">
        <f t="shared" si="1"/>
        <v>0</v>
      </c>
      <c r="H30" s="27">
        <f t="shared" si="2"/>
        <v>0</v>
      </c>
      <c r="I30" s="27">
        <f t="shared" si="3"/>
        <v>0</v>
      </c>
      <c r="J30" s="28" t="str">
        <f>IF(ISNA(VLOOKUP(DATE(YEAR(TERMIN),MONTH(TERMIN),VALUE(B30)),Feiertage!A:B,2,FALSE)),"",VLOOKUP(DATE(YEAR(TERMIN),MONTH(TERMIN),VALUE(B30)),Feiertage!A:B,2,FALSE))</f>
        <v/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4.25" x14ac:dyDescent="0.2">
      <c r="A31" s="22" t="str">
        <f t="shared" si="0"/>
        <v>Sa</v>
      </c>
      <c r="B31" s="30">
        <v>20</v>
      </c>
      <c r="C31" s="31"/>
      <c r="D31" s="31"/>
      <c r="E31" s="25"/>
      <c r="F31" s="71">
        <f>IF(FIND(A31,"Mo,Di,Mi,Do,Fr,Sa,So,  ")&lt;20,  IF(ISNA(VLOOKUP(DATE(YEAR(TERMIN),MONTH(TERMIN),B31),Feiertage!A:B,2,FALSE)), HLOOKUP(A31,$E$4:$K$5,2,FALSE),0),0)</f>
        <v>0</v>
      </c>
      <c r="G31" s="32">
        <f t="shared" si="1"/>
        <v>0</v>
      </c>
      <c r="H31" s="27">
        <f t="shared" si="2"/>
        <v>0</v>
      </c>
      <c r="I31" s="27">
        <f t="shared" si="3"/>
        <v>0</v>
      </c>
      <c r="J31" s="28" t="str">
        <f>IF(ISNA(VLOOKUP(DATE(YEAR(TERMIN),MONTH(TERMIN),VALUE(B31)),Feiertage!A:B,2,FALSE)),"",VLOOKUP(DATE(YEAR(TERMIN),MONTH(TERMIN),VALUE(B31)),Feiertage!A:B,2,FALSE))</f>
        <v/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4.25" x14ac:dyDescent="0.2">
      <c r="A32" s="22" t="str">
        <f t="shared" si="0"/>
        <v>So</v>
      </c>
      <c r="B32" s="30">
        <v>21</v>
      </c>
      <c r="C32" s="31"/>
      <c r="D32" s="31"/>
      <c r="E32" s="25"/>
      <c r="F32" s="71">
        <f>IF(FIND(A32,"Mo,Di,Mi,Do,Fr,Sa,So,  ")&lt;20,  IF(ISNA(VLOOKUP(DATE(YEAR(TERMIN),MONTH(TERMIN),B32),Feiertage!A:B,2,FALSE)), HLOOKUP(A32,$E$4:$K$5,2,FALSE),0),0)</f>
        <v>0</v>
      </c>
      <c r="G32" s="32">
        <f t="shared" si="1"/>
        <v>0</v>
      </c>
      <c r="H32" s="27">
        <f t="shared" si="2"/>
        <v>0</v>
      </c>
      <c r="I32" s="27">
        <f t="shared" si="3"/>
        <v>0</v>
      </c>
      <c r="J32" s="28" t="str">
        <f>IF(ISNA(VLOOKUP(DATE(YEAR(TERMIN),MONTH(TERMIN),VALUE(B32)),Feiertage!A:B,2,FALSE)),"",VLOOKUP(DATE(YEAR(TERMIN),MONTH(TERMIN),VALUE(B32)),Feiertage!A:B,2,FALSE))</f>
        <v/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30" ht="14.25" x14ac:dyDescent="0.2">
      <c r="A33" s="22" t="str">
        <f t="shared" si="0"/>
        <v>Mo</v>
      </c>
      <c r="B33" s="30">
        <v>22</v>
      </c>
      <c r="C33" s="31"/>
      <c r="D33" s="31"/>
      <c r="E33" s="25"/>
      <c r="F33" s="71">
        <f>IF(FIND(A33,"Mo,Di,Mi,Do,Fr,Sa,So,  ")&lt;20,  IF(ISNA(VLOOKUP(DATE(YEAR(TERMIN),MONTH(TERMIN),B33),Feiertage!A:B,2,FALSE)), HLOOKUP(A33,$E$4:$K$5,2,FALSE),0),0)</f>
        <v>0</v>
      </c>
      <c r="G33" s="32">
        <f t="shared" si="1"/>
        <v>0</v>
      </c>
      <c r="H33" s="27">
        <f t="shared" si="2"/>
        <v>0</v>
      </c>
      <c r="I33" s="27">
        <f t="shared" si="3"/>
        <v>0</v>
      </c>
      <c r="J33" s="28" t="str">
        <f>IF(ISNA(VLOOKUP(DATE(YEAR(TERMIN),MONTH(TERMIN),VALUE(B33)),Feiertage!A:B,2,FALSE)),"",VLOOKUP(DATE(YEAR(TERMIN),MONTH(TERMIN),VALUE(B33)),Feiertage!A:B,2,FALSE))</f>
        <v/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30" ht="14.25" x14ac:dyDescent="0.2">
      <c r="A34" s="22" t="str">
        <f t="shared" si="0"/>
        <v>Di</v>
      </c>
      <c r="B34" s="30">
        <v>23</v>
      </c>
      <c r="C34" s="31"/>
      <c r="D34" s="31"/>
      <c r="E34" s="25"/>
      <c r="F34" s="71">
        <f>IF(FIND(A34,"Mo,Di,Mi,Do,Fr,Sa,So,  ")&lt;20,  IF(ISNA(VLOOKUP(DATE(YEAR(TERMIN),MONTH(TERMIN),B34),Feiertage!A:B,2,FALSE)), HLOOKUP(A34,$E$4:$K$5,2,FALSE),0),0)</f>
        <v>0</v>
      </c>
      <c r="G34" s="32">
        <f t="shared" si="1"/>
        <v>0</v>
      </c>
      <c r="H34" s="27">
        <f t="shared" si="2"/>
        <v>0</v>
      </c>
      <c r="I34" s="27">
        <f t="shared" si="3"/>
        <v>0</v>
      </c>
      <c r="J34" s="28" t="str">
        <f>IF(ISNA(VLOOKUP(DATE(YEAR(TERMIN),MONTH(TERMIN),VALUE(B34)),Feiertage!A:B,2,FALSE)),"",VLOOKUP(DATE(YEAR(TERMIN),MONTH(TERMIN),VALUE(B34)),Feiertage!A:B,2,FALSE))</f>
        <v/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30" ht="14.25" x14ac:dyDescent="0.2">
      <c r="A35" s="22" t="str">
        <f t="shared" si="0"/>
        <v>Mi</v>
      </c>
      <c r="B35" s="30">
        <v>24</v>
      </c>
      <c r="C35" s="31"/>
      <c r="D35" s="31"/>
      <c r="E35" s="25"/>
      <c r="F35" s="71">
        <f>IF(FIND(A35,"Mo,Di,Mi,Do,Fr,Sa,So,  ")&lt;20,  IF(ISNA(VLOOKUP(DATE(YEAR(TERMIN),MONTH(TERMIN),B35),Feiertage!A:B,2,FALSE)), HLOOKUP(A35,$E$4:$K$5,2,FALSE),0),0)</f>
        <v>0</v>
      </c>
      <c r="G35" s="32">
        <f t="shared" si="1"/>
        <v>0</v>
      </c>
      <c r="H35" s="27">
        <f t="shared" si="2"/>
        <v>0</v>
      </c>
      <c r="I35" s="27">
        <f t="shared" si="3"/>
        <v>0</v>
      </c>
      <c r="J35" s="28" t="str">
        <f>IF(ISNA(VLOOKUP(DATE(YEAR(TERMIN),MONTH(TERMIN),VALUE(B35)),Feiertage!A:B,2,FALSE)),"",VLOOKUP(DATE(YEAR(TERMIN),MONTH(TERMIN),VALUE(B35)),Feiertage!A:B,2,FALSE))</f>
        <v/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30" ht="14.25" x14ac:dyDescent="0.2">
      <c r="A36" s="22" t="str">
        <f t="shared" si="0"/>
        <v>Do</v>
      </c>
      <c r="B36" s="30">
        <v>25</v>
      </c>
      <c r="C36" s="31"/>
      <c r="D36" s="31"/>
      <c r="E36" s="25"/>
      <c r="F36" s="71">
        <f>IF(FIND(A36,"Mo,Di,Mi,Do,Fr,Sa,So,  ")&lt;20,  IF(ISNA(VLOOKUP(DATE(YEAR(TERMIN),MONTH(TERMIN),B36),Feiertage!A:B,2,FALSE)), HLOOKUP(A36,$E$4:$K$5,2,FALSE),0),0)</f>
        <v>0</v>
      </c>
      <c r="G36" s="32">
        <f t="shared" si="1"/>
        <v>0</v>
      </c>
      <c r="H36" s="27">
        <f t="shared" si="2"/>
        <v>0</v>
      </c>
      <c r="I36" s="27">
        <f t="shared" si="3"/>
        <v>0</v>
      </c>
      <c r="J36" s="28" t="str">
        <f>IF(ISNA(VLOOKUP(DATE(YEAR(TERMIN),MONTH(TERMIN),VALUE(B36)),Feiertage!A:B,2,FALSE)),"",VLOOKUP(DATE(YEAR(TERMIN),MONTH(TERMIN),VALUE(B36)),Feiertage!A:B,2,FALSE))</f>
        <v/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30" ht="14.25" x14ac:dyDescent="0.2">
      <c r="A37" s="22" t="str">
        <f t="shared" si="0"/>
        <v>Fr</v>
      </c>
      <c r="B37" s="30">
        <v>26</v>
      </c>
      <c r="C37" s="31"/>
      <c r="D37" s="31"/>
      <c r="E37" s="25"/>
      <c r="F37" s="71">
        <f>IF(FIND(A37,"Mo,Di,Mi,Do,Fr,Sa,So,  ")&lt;20,  IF(ISNA(VLOOKUP(DATE(YEAR(TERMIN),MONTH(TERMIN),B37),Feiertage!A:B,2,FALSE)), HLOOKUP(A37,$E$4:$K$5,2,FALSE),0),0)</f>
        <v>0</v>
      </c>
      <c r="G37" s="32">
        <f t="shared" si="1"/>
        <v>0</v>
      </c>
      <c r="H37" s="27">
        <f t="shared" si="2"/>
        <v>0</v>
      </c>
      <c r="I37" s="27">
        <f t="shared" si="3"/>
        <v>0</v>
      </c>
      <c r="J37" s="28" t="str">
        <f>IF(ISNA(VLOOKUP(DATE(YEAR(TERMIN),MONTH(TERMIN),VALUE(B37)),Feiertage!A:B,2,FALSE)),"",VLOOKUP(DATE(YEAR(TERMIN),MONTH(TERMIN),VALUE(B37)),Feiertage!A:B,2,FALSE))</f>
        <v/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30" ht="14.25" x14ac:dyDescent="0.2">
      <c r="A38" s="22" t="str">
        <f t="shared" si="0"/>
        <v>Sa</v>
      </c>
      <c r="B38" s="30">
        <v>27</v>
      </c>
      <c r="C38" s="31"/>
      <c r="D38" s="31"/>
      <c r="E38" s="25"/>
      <c r="F38" s="71">
        <f>IF(FIND(A38,"Mo,Di,Mi,Do,Fr,Sa,So,  ")&lt;20,  IF(ISNA(VLOOKUP(DATE(YEAR(TERMIN),MONTH(TERMIN),B38),Feiertage!A:B,2,FALSE)), HLOOKUP(A38,$E$4:$K$5,2,FALSE),0),0)</f>
        <v>0</v>
      </c>
      <c r="G38" s="32">
        <f t="shared" si="1"/>
        <v>0</v>
      </c>
      <c r="H38" s="27">
        <f t="shared" si="2"/>
        <v>0</v>
      </c>
      <c r="I38" s="27">
        <f t="shared" si="3"/>
        <v>0</v>
      </c>
      <c r="J38" s="28" t="str">
        <f>IF(ISNA(VLOOKUP(DATE(YEAR(TERMIN),MONTH(TERMIN),VALUE(B38)),Feiertage!A:B,2,FALSE)),"",VLOOKUP(DATE(YEAR(TERMIN),MONTH(TERMIN),VALUE(B38)),Feiertage!A:B,2,FALSE))</f>
        <v/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30" ht="14.25" x14ac:dyDescent="0.2">
      <c r="A39" s="22" t="str">
        <f t="shared" si="0"/>
        <v>So</v>
      </c>
      <c r="B39" s="30">
        <v>28</v>
      </c>
      <c r="C39" s="31"/>
      <c r="D39" s="31"/>
      <c r="E39" s="25"/>
      <c r="F39" s="71">
        <f>IF(FIND(A39,"Mo,Di,Mi,Do,Fr,Sa,So,  ")&lt;20,  IF(ISNA(VLOOKUP(DATE(YEAR(TERMIN),MONTH(TERMIN),B39),Feiertage!A:B,2,FALSE)), HLOOKUP(A39,$E$4:$K$5,2,FALSE),0),0)</f>
        <v>0</v>
      </c>
      <c r="G39" s="32">
        <f t="shared" si="1"/>
        <v>0</v>
      </c>
      <c r="H39" s="27">
        <f t="shared" si="2"/>
        <v>0</v>
      </c>
      <c r="I39" s="27">
        <f t="shared" si="3"/>
        <v>0</v>
      </c>
      <c r="J39" s="28" t="str">
        <f>IF(ISNA(VLOOKUP(DATE(YEAR(TERMIN),MONTH(TERMIN),VALUE(B39)),Feiertage!A:B,2,FALSE)),"",VLOOKUP(DATE(YEAR(TERMIN),MONTH(TERMIN),VALUE(B39)),Feiertage!A:B,2,FALSE))</f>
        <v/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30" ht="14.25" x14ac:dyDescent="0.2">
      <c r="A40" s="22" t="str">
        <f>IF(MONTH(DATE(YEAR(TERMIN),MONTH(TERMIN),B37+3))=MONTH(TERMIN),TEXT(WEEKDAY(DATE(YEAR(TERMIN),MONTH(TERMIN),B37+3)),"TTT"),"  ")</f>
        <v>Mo</v>
      </c>
      <c r="B40" s="30">
        <f>IF(A40&gt;"  ",B39+1,"  ")</f>
        <v>29</v>
      </c>
      <c r="C40" s="31"/>
      <c r="D40" s="31"/>
      <c r="E40" s="25"/>
      <c r="F40" s="71">
        <f>IF(FIND(A40,"Mo,Di,Mi,Do,Fr,Sa,So,  ")&lt;20,  IF(ISNA(VLOOKUP(DATE(YEAR(TERMIN),MONTH(TERMIN),B40),Feiertage!A:B,2,FALSE)), HLOOKUP(A40,$E$4:$K$5,2,FALSE),0),0)</f>
        <v>0</v>
      </c>
      <c r="G40" s="32">
        <f t="shared" si="1"/>
        <v>0</v>
      </c>
      <c r="H40" s="27">
        <f t="shared" si="2"/>
        <v>0</v>
      </c>
      <c r="I40" s="27">
        <f t="shared" si="3"/>
        <v>0</v>
      </c>
      <c r="J40" s="28" t="str">
        <f>IF(A40&gt;"  ", IF(ISNA(VLOOKUP(DATE(YEAR(TERMIN),MONTH(TERMIN),VALUE(B40)),Feiertage!A:B,2,FALSE)),"",VLOOKUP(DATE(YEAR(TERMIN),MONTH(TERMIN),VALUE(B40)),Feiertage!A:B,2,FALSE)),"Entfällt")</f>
        <v/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30" ht="14.25" x14ac:dyDescent="0.2">
      <c r="A41" s="22" t="str">
        <f>IF(MONTH(DATE(YEAR(TERMIN),MONTH(TERMIN),B38+3))=MONTH(TERMIN),TEXT(WEEKDAY(DATE(YEAR(TERMIN),MONTH(TERMIN),B38+3)),"TTT"),"  ")</f>
        <v>Di</v>
      </c>
      <c r="B41" s="30">
        <f>IF(A41&gt;"  ",B40+1,"  ")</f>
        <v>30</v>
      </c>
      <c r="C41" s="31"/>
      <c r="D41" s="31"/>
      <c r="E41" s="25"/>
      <c r="F41" s="71">
        <f>IF(FIND(A41,"Mo,Di,Mi,Do,Fr,Sa,So,  ")&lt;20,  IF(ISNA(VLOOKUP(DATE(YEAR(TERMIN),MONTH(TERMIN),B41),Feiertage!A:B,2,FALSE)), HLOOKUP(A41,$E$4:$K$5,2,FALSE),0),0)</f>
        <v>0</v>
      </c>
      <c r="G41" s="32">
        <f t="shared" si="1"/>
        <v>0</v>
      </c>
      <c r="H41" s="27">
        <f t="shared" si="2"/>
        <v>0</v>
      </c>
      <c r="I41" s="27">
        <f t="shared" si="3"/>
        <v>0</v>
      </c>
      <c r="J41" s="28" t="str">
        <f>IF(A41&gt;"  ", IF(ISNA(VLOOKUP(DATE(YEAR(TERMIN),MONTH(TERMIN),VALUE(B41)),Feiertage!A:B,2,FALSE)),"",VLOOKUP(DATE(YEAR(TERMIN),MONTH(TERMIN),VALUE(B41)),Feiertage!A:B,2,FALSE)),"Entfällt")</f>
        <v/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30" ht="14.25" x14ac:dyDescent="0.2">
      <c r="A42" s="22" t="str">
        <f>IF(MONTH(DATE(YEAR(TERMIN),MONTH(TERMIN),B39+3))=MONTH(TERMIN),TEXT(WEEKDAY(DATE(YEAR(TERMIN),MONTH(TERMIN),B39+3)),"TTT"),"  ")</f>
        <v xml:space="preserve">  </v>
      </c>
      <c r="B42" s="30" t="str">
        <f>IF(A42&gt;"  ",B41+1,"  ")</f>
        <v xml:space="preserve">  </v>
      </c>
      <c r="C42" s="34"/>
      <c r="D42" s="34"/>
      <c r="E42" s="35"/>
      <c r="F42" s="26">
        <f>IF(FIND(A42,"Mo,Di,Mi,Do,Fr,Sa,So,  ")&lt;16,  IF(ISNA(VLOOKUP(DATE(YEAR(TERMIN),MONTH(TERMIN),B42),Feiertage!A:B,2,FALSE)), HLOOKUP(A42,WAZ,2,FALSE),0),0)</f>
        <v>0</v>
      </c>
      <c r="G42" s="32">
        <f t="shared" si="1"/>
        <v>0</v>
      </c>
      <c r="H42" s="27">
        <f t="shared" si="2"/>
        <v>0</v>
      </c>
      <c r="I42" s="27">
        <f>I41+H42</f>
        <v>0</v>
      </c>
      <c r="J42" s="28" t="str">
        <f>IF(A42&gt;"  ", IF(ISNA(VLOOKUP(DATE(YEAR(TERMIN),MONTH(TERMIN),VALUE(B42)),Feiertage!A:B,2,FALSE)),"",VLOOKUP(DATE(YEAR(TERMIN),MONTH(TERMIN),VALUE(B42)),Feiertage!A:B,2,FALSE)),"Entfällt")</f>
        <v>Entfällt</v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30" ht="15.75" thickBot="1" x14ac:dyDescent="0.3">
      <c r="A43" s="75" t="s">
        <v>21</v>
      </c>
      <c r="B43" s="76"/>
      <c r="C43" s="76"/>
      <c r="D43" s="76"/>
      <c r="E43" s="63"/>
      <c r="F43" s="51">
        <f>SUM(F12:F42)</f>
        <v>0</v>
      </c>
      <c r="G43" s="52">
        <f>SUM(G12:G42)</f>
        <v>0</v>
      </c>
      <c r="H43" s="53">
        <f>SUM(H12:H42)</f>
        <v>0</v>
      </c>
      <c r="I43" s="54"/>
      <c r="J43" s="36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30" ht="15.75" thickBot="1" x14ac:dyDescent="0.3">
      <c r="E44" s="55" t="s">
        <v>20</v>
      </c>
      <c r="F44" s="58">
        <f>F43+F11</f>
        <v>0</v>
      </c>
      <c r="G44" s="58">
        <f>G43+G11</f>
        <v>0</v>
      </c>
      <c r="H44" s="64"/>
      <c r="I44" s="56">
        <f>I11+H43</f>
        <v>0</v>
      </c>
      <c r="J44" s="37" t="str">
        <f>CONCATENATE("entspricht: ",TEXT(ROUNDDOWN(I44,0),"##"),":",TEXT(ROUND((ABS(I44)-(ROUNDDOWN(ABS(I44),0)))*60,0),"0#")," Std.:Min.")</f>
        <v>entspricht: :0 Std.:Min.</v>
      </c>
      <c r="P44" s="38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ht="15" x14ac:dyDescent="0.25">
      <c r="A45" t="s">
        <v>22</v>
      </c>
      <c r="E45" s="59">
        <f>Dez.!F44</f>
        <v>0</v>
      </c>
      <c r="H45" s="39"/>
      <c r="I45" s="40"/>
      <c r="J45" s="41"/>
      <c r="P45" s="38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1:30" x14ac:dyDescent="0.2">
      <c r="A46" s="3" t="s">
        <v>36</v>
      </c>
      <c r="B46" s="3"/>
      <c r="C46" s="3"/>
      <c r="D46" s="3"/>
      <c r="E46" s="57">
        <f>G44</f>
        <v>0</v>
      </c>
      <c r="F46" s="3"/>
      <c r="P46" s="38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9" spans="1:30" ht="13.5" thickBot="1" x14ac:dyDescent="0.25">
      <c r="A49" s="42"/>
      <c r="B49" s="42"/>
      <c r="C49" s="42"/>
      <c r="D49" s="42"/>
      <c r="E49" s="42"/>
      <c r="F49" s="42"/>
      <c r="H49" s="3"/>
      <c r="I49" s="3"/>
      <c r="J49" s="3"/>
      <c r="P49" s="38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1:30" s="43" customFormat="1" x14ac:dyDescent="0.2">
      <c r="A50" s="43" t="s">
        <v>23</v>
      </c>
      <c r="H50" s="44"/>
      <c r="I50" s="44"/>
      <c r="J50" s="44"/>
      <c r="K50"/>
      <c r="L50"/>
      <c r="M50"/>
      <c r="N50"/>
      <c r="O50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1:30" x14ac:dyDescent="0.2">
      <c r="P51" s="38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x14ac:dyDescent="0.2">
      <c r="P52" s="38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x14ac:dyDescent="0.2">
      <c r="P53" s="38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x14ac:dyDescent="0.2">
      <c r="P54" s="38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x14ac:dyDescent="0.2">
      <c r="P55" s="38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x14ac:dyDescent="0.2">
      <c r="P56" s="38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x14ac:dyDescent="0.2">
      <c r="P57" s="38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x14ac:dyDescent="0.2">
      <c r="P58" s="3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x14ac:dyDescent="0.2"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x14ac:dyDescent="0.2"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x14ac:dyDescent="0.2"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x14ac:dyDescent="0.2"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x14ac:dyDescent="0.2"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x14ac:dyDescent="0.2"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7:30" x14ac:dyDescent="0.2"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7:30" x14ac:dyDescent="0.2"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7:30" x14ac:dyDescent="0.2"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7:30" x14ac:dyDescent="0.2"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7:30" x14ac:dyDescent="0.2"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7:30" x14ac:dyDescent="0.2"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7:30" x14ac:dyDescent="0.2"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7:30" x14ac:dyDescent="0.2"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7:30" x14ac:dyDescent="0.2"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17:30" x14ac:dyDescent="0.2"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7:30" x14ac:dyDescent="0.2"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spans="17:30" x14ac:dyDescent="0.2"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spans="17:30" x14ac:dyDescent="0.2"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7:30" x14ac:dyDescent="0.2"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7:30" x14ac:dyDescent="0.2"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7:30" x14ac:dyDescent="0.2"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7:30" x14ac:dyDescent="0.2"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7:30" x14ac:dyDescent="0.2"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7:30" x14ac:dyDescent="0.2"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7:30" x14ac:dyDescent="0.2"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7:30" x14ac:dyDescent="0.2"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7:30" x14ac:dyDescent="0.2"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7:30" x14ac:dyDescent="0.2"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7:30" x14ac:dyDescent="0.2"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7:30" x14ac:dyDescent="0.2"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7:30" x14ac:dyDescent="0.2"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7:30" x14ac:dyDescent="0.2"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7:30" x14ac:dyDescent="0.2"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7:30" x14ac:dyDescent="0.2"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7:30" x14ac:dyDescent="0.2"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7:30" x14ac:dyDescent="0.2"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7:30" x14ac:dyDescent="0.2"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7:30" x14ac:dyDescent="0.2"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7:30" x14ac:dyDescent="0.2"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7:30" x14ac:dyDescent="0.2"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7:30" x14ac:dyDescent="0.2"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7:30" x14ac:dyDescent="0.2"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7:30" x14ac:dyDescent="0.2"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7:30" x14ac:dyDescent="0.2"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7:30" x14ac:dyDescent="0.2"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7:30" x14ac:dyDescent="0.2"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7:30" x14ac:dyDescent="0.2"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7:30" x14ac:dyDescent="0.2"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7:30" x14ac:dyDescent="0.2"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7:30" x14ac:dyDescent="0.2"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7:30" x14ac:dyDescent="0.2"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7:30" x14ac:dyDescent="0.2"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7:30" x14ac:dyDescent="0.2"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7:30" x14ac:dyDescent="0.2"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7:30" x14ac:dyDescent="0.2"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7:30" x14ac:dyDescent="0.2"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7:30" x14ac:dyDescent="0.2"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7:30" x14ac:dyDescent="0.2"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7:30" x14ac:dyDescent="0.2"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7:30" x14ac:dyDescent="0.2"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7:30" x14ac:dyDescent="0.2"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7:30" x14ac:dyDescent="0.2"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7:30" x14ac:dyDescent="0.2"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7:30" x14ac:dyDescent="0.2"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7:30" x14ac:dyDescent="0.2"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7:30" x14ac:dyDescent="0.2"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7:30" x14ac:dyDescent="0.2"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7:30" x14ac:dyDescent="0.2"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7:30" x14ac:dyDescent="0.2"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7:30" x14ac:dyDescent="0.2"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7:30" x14ac:dyDescent="0.2"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7:30" x14ac:dyDescent="0.2"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7:30" x14ac:dyDescent="0.2"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7:30" x14ac:dyDescent="0.2"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7:30" x14ac:dyDescent="0.2"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7:30" x14ac:dyDescent="0.2"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7:30" x14ac:dyDescent="0.2"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</row>
    <row r="137" spans="17:30" x14ac:dyDescent="0.2"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7:30" x14ac:dyDescent="0.2"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7:30" x14ac:dyDescent="0.2"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7:30" x14ac:dyDescent="0.2"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</row>
    <row r="141" spans="17:30" x14ac:dyDescent="0.2"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</row>
    <row r="142" spans="17:30" x14ac:dyDescent="0.2"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</row>
    <row r="143" spans="17:30" x14ac:dyDescent="0.2"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</row>
    <row r="144" spans="17:30" x14ac:dyDescent="0.2"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7:30" x14ac:dyDescent="0.2"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7:30" x14ac:dyDescent="0.2"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</row>
    <row r="147" spans="17:30" x14ac:dyDescent="0.2"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</row>
    <row r="148" spans="17:30" x14ac:dyDescent="0.2"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</row>
    <row r="149" spans="17:30" x14ac:dyDescent="0.2"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</row>
    <row r="150" spans="17:30" x14ac:dyDescent="0.2"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</row>
    <row r="151" spans="17:30" x14ac:dyDescent="0.2"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</row>
    <row r="152" spans="17:30" x14ac:dyDescent="0.2"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</row>
    <row r="153" spans="17:30" x14ac:dyDescent="0.2"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</row>
    <row r="154" spans="17:30" x14ac:dyDescent="0.2"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</row>
    <row r="155" spans="17:30" x14ac:dyDescent="0.2"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</row>
    <row r="156" spans="17:30" x14ac:dyDescent="0.2"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</row>
    <row r="157" spans="17:30" x14ac:dyDescent="0.2"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</row>
    <row r="158" spans="17:30" x14ac:dyDescent="0.2"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</row>
    <row r="159" spans="17:30" x14ac:dyDescent="0.2"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</row>
    <row r="160" spans="17:30" x14ac:dyDescent="0.2"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</row>
    <row r="161" spans="17:30" x14ac:dyDescent="0.2"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</row>
    <row r="162" spans="17:30" x14ac:dyDescent="0.2"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</row>
    <row r="163" spans="17:30" x14ac:dyDescent="0.2"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</row>
    <row r="164" spans="17:30" x14ac:dyDescent="0.2"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7:30" x14ac:dyDescent="0.2"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7:30" x14ac:dyDescent="0.2"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</row>
    <row r="167" spans="17:30" x14ac:dyDescent="0.2"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</row>
    <row r="168" spans="17:30" x14ac:dyDescent="0.2"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</row>
    <row r="169" spans="17:30" x14ac:dyDescent="0.2"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</row>
    <row r="170" spans="17:30" x14ac:dyDescent="0.2"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</row>
    <row r="171" spans="17:30" x14ac:dyDescent="0.2"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</row>
    <row r="172" spans="17:30" x14ac:dyDescent="0.2"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</row>
  </sheetData>
  <mergeCells count="8">
    <mergeCell ref="A43:D43"/>
    <mergeCell ref="A10:B10"/>
    <mergeCell ref="D7:G7"/>
    <mergeCell ref="D2:H2"/>
    <mergeCell ref="A2:C2"/>
    <mergeCell ref="C8:D8"/>
    <mergeCell ref="A8:B9"/>
    <mergeCell ref="A4:D5"/>
  </mergeCells>
  <phoneticPr fontId="0" type="noConversion"/>
  <pageMargins left="0.78740157499999996" right="0.78740157499999996" top="0.984251969" bottom="0.984251969" header="0.4921259845" footer="0.4921259845"/>
  <pageSetup paperSize="9" scale="86" orientation="portrait" horizontalDpi="300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172"/>
  <sheetViews>
    <sheetView zoomScaleNormal="100" workbookViewId="0">
      <selection activeCell="C8" sqref="C8:D8"/>
    </sheetView>
  </sheetViews>
  <sheetFormatPr baseColWidth="10" defaultRowHeight="12.75" x14ac:dyDescent="0.2"/>
  <cols>
    <col min="1" max="1" width="4" customWidth="1"/>
    <col min="2" max="2" width="3.5703125" customWidth="1"/>
    <col min="3" max="4" width="9.7109375" customWidth="1"/>
    <col min="5" max="5" width="10.140625" customWidth="1"/>
    <col min="6" max="9" width="9.7109375" customWidth="1"/>
    <col min="10" max="10" width="24.28515625" customWidth="1"/>
    <col min="11" max="11" width="14.42578125" customWidth="1"/>
    <col min="12" max="12" width="24.140625" customWidth="1"/>
    <col min="16" max="16" width="11.42578125" style="2"/>
  </cols>
  <sheetData>
    <row r="1" spans="1:36" ht="25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 x14ac:dyDescent="0.2">
      <c r="A2" s="83" t="s">
        <v>0</v>
      </c>
      <c r="B2" s="84"/>
      <c r="C2" s="84"/>
      <c r="D2" s="81">
        <f>Sep.!D2</f>
        <v>0</v>
      </c>
      <c r="E2" s="81"/>
      <c r="F2" s="81"/>
      <c r="G2" s="81"/>
      <c r="H2" s="82"/>
      <c r="I2" s="3"/>
      <c r="J2" s="4"/>
    </row>
    <row r="4" spans="1:36" ht="12.75" customHeight="1" x14ac:dyDescent="0.2">
      <c r="A4" s="90" t="s">
        <v>1</v>
      </c>
      <c r="B4" s="90"/>
      <c r="C4" s="90"/>
      <c r="D4" s="90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70" t="s">
        <v>39</v>
      </c>
      <c r="K4" s="70" t="s">
        <v>40</v>
      </c>
    </row>
    <row r="5" spans="1:36" x14ac:dyDescent="0.2">
      <c r="A5" s="90"/>
      <c r="B5" s="90"/>
      <c r="C5" s="90"/>
      <c r="D5" s="90"/>
      <c r="E5" s="6">
        <f>Sep.!E5</f>
        <v>0</v>
      </c>
      <c r="F5" s="6">
        <f>Sep.!F5</f>
        <v>0</v>
      </c>
      <c r="G5" s="6">
        <f>Sep.!G5</f>
        <v>0</v>
      </c>
      <c r="H5" s="6">
        <f>Sep.!H5</f>
        <v>0</v>
      </c>
      <c r="I5" s="6">
        <f>Sep.!I5</f>
        <v>0</v>
      </c>
      <c r="J5" s="6">
        <f>Sep.!J5</f>
        <v>0</v>
      </c>
      <c r="K5" s="6">
        <f>Sep.!K5</f>
        <v>0</v>
      </c>
    </row>
    <row r="7" spans="1:36" ht="13.5" thickBot="1" x14ac:dyDescent="0.25">
      <c r="A7" t="s">
        <v>7</v>
      </c>
      <c r="D7" s="79">
        <f>DATE(2025,10,1)</f>
        <v>45931</v>
      </c>
      <c r="E7" s="79"/>
      <c r="F7" s="80"/>
      <c r="G7" s="80"/>
    </row>
    <row r="8" spans="1:36" ht="22.5" x14ac:dyDescent="0.2">
      <c r="A8" s="86" t="s">
        <v>8</v>
      </c>
      <c r="B8" s="87"/>
      <c r="C8" s="85" t="s">
        <v>9</v>
      </c>
      <c r="D8" s="85"/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8" t="s">
        <v>15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ht="13.5" thickBot="1" x14ac:dyDescent="0.25">
      <c r="A9" s="88"/>
      <c r="B9" s="89"/>
      <c r="C9" s="10" t="s">
        <v>16</v>
      </c>
      <c r="D9" s="10" t="s">
        <v>17</v>
      </c>
      <c r="E9" s="11"/>
      <c r="F9" s="11"/>
      <c r="G9" s="10"/>
      <c r="H9" s="11" t="s">
        <v>18</v>
      </c>
      <c r="I9" s="11" t="s">
        <v>18</v>
      </c>
      <c r="J9" s="12"/>
      <c r="P9"/>
    </row>
    <row r="10" spans="1:36" s="15" customFormat="1" ht="15" thickBot="1" x14ac:dyDescent="0.25">
      <c r="A10" s="77" t="s">
        <v>19</v>
      </c>
      <c r="B10" s="78"/>
      <c r="C10" s="13">
        <v>0.3125</v>
      </c>
      <c r="D10" s="13">
        <v>0.66666666666666696</v>
      </c>
      <c r="E10" s="62">
        <v>1.0416666666666701E-2</v>
      </c>
      <c r="F10" s="47">
        <v>0.32083333333333303</v>
      </c>
      <c r="G10" s="48">
        <f>IF(D10-C10=0,0, IF(D10-C10-E10&lt;TIMEVALUE("6:00"),D10-C10-E10, IF(D10-C10&lt;TIMEVALUE("6:30"),TIMEVALUE("6:00"),D10-C10-E10-TIMEVALUE("0:30"))))</f>
        <v>0.32291666666666702</v>
      </c>
      <c r="H10" s="49">
        <f>((HOUR(G10)*60+MINUTE(G10))-(HOUR(F10)*60+MINUTE(F10)))/60</f>
        <v>0.05</v>
      </c>
      <c r="I10" s="50" t="str">
        <f>IF(ISERROR(I9+H10),"",I9+H10)</f>
        <v/>
      </c>
      <c r="J10" s="14"/>
      <c r="K10"/>
      <c r="L10"/>
      <c r="M10"/>
      <c r="N10"/>
      <c r="O10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36" s="15" customFormat="1" ht="15.75" thickBot="1" x14ac:dyDescent="0.3">
      <c r="A11" s="17"/>
      <c r="B11" s="18"/>
      <c r="C11" s="19"/>
      <c r="D11" s="19"/>
      <c r="E11" s="20" t="s">
        <v>20</v>
      </c>
      <c r="F11" s="60">
        <f>Sep.!F44</f>
        <v>0</v>
      </c>
      <c r="G11" s="60">
        <f>Sep.!G44</f>
        <v>0</v>
      </c>
      <c r="H11" s="68"/>
      <c r="I11" s="67">
        <f>Sep.!I44</f>
        <v>0</v>
      </c>
      <c r="J11" s="21"/>
      <c r="K11"/>
      <c r="L11"/>
      <c r="M11"/>
      <c r="N11"/>
      <c r="O11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36" ht="14.25" x14ac:dyDescent="0.2">
      <c r="A12" s="22" t="str">
        <f t="shared" ref="A12:A39" si="0">TEXT(WEEKDAY(DATE(YEAR(TERMIN),MONTH(TERMIN),B12)),"TTT")</f>
        <v>Mi</v>
      </c>
      <c r="B12" s="23">
        <v>1</v>
      </c>
      <c r="C12" s="24"/>
      <c r="D12" s="24"/>
      <c r="E12" s="25"/>
      <c r="F12" s="26">
        <f>IF(FIND(A12,"Mo,Di,Mi,Do,Fr,Sa,So,  ")&lt;20,  IF(ISNA(VLOOKUP(DATE(YEAR(TERMIN),MONTH(TERMIN),B12),Feiertage!A:B,2,FALSE)), HLOOKUP(A12,$E$4:$K$5,2,FALSE),0),0)</f>
        <v>0</v>
      </c>
      <c r="G12" s="32">
        <f t="shared" ref="G12:G42" si="1">IF(ISBLANK(C12),0, IF(ISTEXT(C12),F12,   IF(D12-C12-E12&lt;TIMEVALUE("6:00"),D12-C12-E12, IF(D12-C12&lt;TIMEVALUE("6:30"),TIMEVALUE("6:00"),D12-C12-E12-TIMEVALUE("0:30")))))</f>
        <v>0</v>
      </c>
      <c r="H12" s="27">
        <f t="shared" ref="H12:H42" si="2">((HOUR(G12)*60+MINUTE(G12))-(HOUR(F12)*60+MINUTE(F12)))/60</f>
        <v>0</v>
      </c>
      <c r="I12" s="65">
        <f t="shared" ref="I12:I41" si="3">IF(ISERROR(I11+H12),"",I11+H12)</f>
        <v>0</v>
      </c>
      <c r="J12" s="28" t="str">
        <f>IF(ISNA(VLOOKUP(DATE(YEAR(TERMIN),MONTH(TERMIN),VALUE(B12)),Feiertage!A:B,2,FALSE)),"",VLOOKUP(DATE(YEAR(TERMIN),MONTH(TERMIN),VALUE(B12)),Feiertage!A:B,2,FALSE))</f>
        <v/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36" ht="14.25" x14ac:dyDescent="0.2">
      <c r="A13" s="22" t="str">
        <f t="shared" si="0"/>
        <v>Do</v>
      </c>
      <c r="B13" s="30">
        <v>2</v>
      </c>
      <c r="C13" s="31"/>
      <c r="D13" s="31"/>
      <c r="E13" s="25"/>
      <c r="F13" s="71">
        <f>IF(FIND(A13,"Mo,Di,Mi,Do,Fr,Sa,So,  ")&lt;20,  IF(ISNA(VLOOKUP(DATE(YEAR(TERMIN),MONTH(TERMIN),B13),Feiertage!A:B,2,FALSE)), HLOOKUP(A13,$E$4:$K$5,2,FALSE),0),0)</f>
        <v>0</v>
      </c>
      <c r="G13" s="32">
        <f t="shared" si="1"/>
        <v>0</v>
      </c>
      <c r="H13" s="27">
        <f t="shared" si="2"/>
        <v>0</v>
      </c>
      <c r="I13" s="27">
        <f t="shared" si="3"/>
        <v>0</v>
      </c>
      <c r="J13" s="28" t="str">
        <f>IF(ISNA(VLOOKUP(DATE(YEAR(TERMIN),MONTH(TERMIN),VALUE(B13)),Feiertage!A:B,2,FALSE)),"",VLOOKUP(DATE(YEAR(TERMIN),MONTH(TERMIN),VALUE(B13)),Feiertage!A:B,2,FALSE))</f>
        <v/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36" ht="14.25" x14ac:dyDescent="0.2">
      <c r="A14" s="22" t="str">
        <f t="shared" si="0"/>
        <v>Fr</v>
      </c>
      <c r="B14" s="30">
        <v>3</v>
      </c>
      <c r="C14" s="31"/>
      <c r="D14" s="31"/>
      <c r="E14" s="25"/>
      <c r="F14" s="71">
        <f>IF(FIND(A14,"Mo,Di,Mi,Do,Fr,Sa,So,  ")&lt;20,  IF(ISNA(VLOOKUP(DATE(YEAR(TERMIN),MONTH(TERMIN),B14),Feiertage!A:B,2,FALSE)), HLOOKUP(A14,$E$4:$K$5,2,FALSE),0),0)</f>
        <v>0</v>
      </c>
      <c r="G14" s="32">
        <f t="shared" si="1"/>
        <v>0</v>
      </c>
      <c r="H14" s="27">
        <f t="shared" si="2"/>
        <v>0</v>
      </c>
      <c r="I14" s="27">
        <f t="shared" si="3"/>
        <v>0</v>
      </c>
      <c r="J14" s="28" t="str">
        <f>IF(ISNA(VLOOKUP(DATE(YEAR(TERMIN),MONTH(TERMIN),VALUE(B14)),Feiertage!A:B,2,FALSE)),"",VLOOKUP(DATE(YEAR(TERMIN),MONTH(TERMIN),VALUE(B14)),Feiertage!A:B,2,FALSE))</f>
        <v>Tag d.dt. Einheit</v>
      </c>
      <c r="K14" s="33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36" ht="14.25" x14ac:dyDescent="0.2">
      <c r="A15" s="22" t="str">
        <f t="shared" si="0"/>
        <v>Sa</v>
      </c>
      <c r="B15" s="30">
        <v>4</v>
      </c>
      <c r="C15" s="31"/>
      <c r="D15" s="31"/>
      <c r="E15" s="25"/>
      <c r="F15" s="71">
        <f>IF(FIND(A15,"Mo,Di,Mi,Do,Fr,Sa,So,  ")&lt;20,  IF(ISNA(VLOOKUP(DATE(YEAR(TERMIN),MONTH(TERMIN),B15),Feiertage!A:B,2,FALSE)), HLOOKUP(A15,$E$4:$K$5,2,FALSE),0),0)</f>
        <v>0</v>
      </c>
      <c r="G15" s="32">
        <f t="shared" si="1"/>
        <v>0</v>
      </c>
      <c r="H15" s="27">
        <f t="shared" si="2"/>
        <v>0</v>
      </c>
      <c r="I15" s="27">
        <f t="shared" si="3"/>
        <v>0</v>
      </c>
      <c r="J15" s="28" t="str">
        <f>IF(ISNA(VLOOKUP(DATE(YEAR(TERMIN),MONTH(TERMIN),VALUE(B15)),Feiertage!A:B,2,FALSE)),"",VLOOKUP(DATE(YEAR(TERMIN),MONTH(TERMIN),VALUE(B15)),Feiertage!A:B,2,FALSE))</f>
        <v/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36" ht="14.25" x14ac:dyDescent="0.2">
      <c r="A16" s="22" t="str">
        <f t="shared" si="0"/>
        <v>So</v>
      </c>
      <c r="B16" s="30">
        <v>5</v>
      </c>
      <c r="C16" s="31"/>
      <c r="D16" s="31"/>
      <c r="E16" s="25"/>
      <c r="F16" s="71">
        <f>IF(FIND(A16,"Mo,Di,Mi,Do,Fr,Sa,So,  ")&lt;20,  IF(ISNA(VLOOKUP(DATE(YEAR(TERMIN),MONTH(TERMIN),B16),Feiertage!A:B,2,FALSE)), HLOOKUP(A16,$E$4:$K$5,2,FALSE),0),0)</f>
        <v>0</v>
      </c>
      <c r="G16" s="32">
        <f t="shared" si="1"/>
        <v>0</v>
      </c>
      <c r="H16" s="27">
        <f t="shared" si="2"/>
        <v>0</v>
      </c>
      <c r="I16" s="27">
        <f t="shared" si="3"/>
        <v>0</v>
      </c>
      <c r="J16" s="28" t="str">
        <f>IF(ISNA(VLOOKUP(DATE(YEAR(TERMIN),MONTH(TERMIN),VALUE(B16)),Feiertage!A:B,2,FALSE)),"",VLOOKUP(DATE(YEAR(TERMIN),MONTH(TERMIN),VALUE(B16)),Feiertage!A:B,2,FALSE))</f>
        <v/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4.25" x14ac:dyDescent="0.2">
      <c r="A17" s="22" t="str">
        <f t="shared" si="0"/>
        <v>Mo</v>
      </c>
      <c r="B17" s="30">
        <v>6</v>
      </c>
      <c r="C17" s="31"/>
      <c r="D17" s="31"/>
      <c r="E17" s="25"/>
      <c r="F17" s="71">
        <f>IF(FIND(A17,"Mo,Di,Mi,Do,Fr,Sa,So,  ")&lt;20,  IF(ISNA(VLOOKUP(DATE(YEAR(TERMIN),MONTH(TERMIN),B17),Feiertage!A:B,2,FALSE)), HLOOKUP(A17,$E$4:$K$5,2,FALSE),0),0)</f>
        <v>0</v>
      </c>
      <c r="G17" s="32">
        <f t="shared" si="1"/>
        <v>0</v>
      </c>
      <c r="H17" s="27">
        <f t="shared" si="2"/>
        <v>0</v>
      </c>
      <c r="I17" s="27">
        <f t="shared" si="3"/>
        <v>0</v>
      </c>
      <c r="J17" s="28" t="str">
        <f>IF(ISNA(VLOOKUP(DATE(YEAR(TERMIN),MONTH(TERMIN),VALUE(B17)),Feiertage!A:B,2,FALSE)),"",VLOOKUP(DATE(YEAR(TERMIN),MONTH(TERMIN),VALUE(B17)),Feiertage!A:B,2,FALSE))</f>
        <v/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4.25" x14ac:dyDescent="0.2">
      <c r="A18" s="22" t="str">
        <f t="shared" si="0"/>
        <v>Di</v>
      </c>
      <c r="B18" s="30">
        <v>7</v>
      </c>
      <c r="C18" s="31"/>
      <c r="D18" s="31"/>
      <c r="E18" s="25"/>
      <c r="F18" s="71">
        <f>IF(FIND(A18,"Mo,Di,Mi,Do,Fr,Sa,So,  ")&lt;20,  IF(ISNA(VLOOKUP(DATE(YEAR(TERMIN),MONTH(TERMIN),B18),Feiertage!A:B,2,FALSE)), HLOOKUP(A18,$E$4:$K$5,2,FALSE),0),0)</f>
        <v>0</v>
      </c>
      <c r="G18" s="32">
        <f t="shared" si="1"/>
        <v>0</v>
      </c>
      <c r="H18" s="27">
        <f t="shared" si="2"/>
        <v>0</v>
      </c>
      <c r="I18" s="27">
        <f t="shared" si="3"/>
        <v>0</v>
      </c>
      <c r="J18" s="28" t="str">
        <f>IF(ISNA(VLOOKUP(DATE(YEAR(TERMIN),MONTH(TERMIN),VALUE(B18)),Feiertage!A:B,2,FALSE)),"",VLOOKUP(DATE(YEAR(TERMIN),MONTH(TERMIN),VALUE(B18)),Feiertage!A:B,2,FALSE))</f>
        <v/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14.25" x14ac:dyDescent="0.2">
      <c r="A19" s="22" t="str">
        <f t="shared" si="0"/>
        <v>Mi</v>
      </c>
      <c r="B19" s="30">
        <v>8</v>
      </c>
      <c r="C19" s="31"/>
      <c r="D19" s="31"/>
      <c r="E19" s="25"/>
      <c r="F19" s="71">
        <f>IF(FIND(A19,"Mo,Di,Mi,Do,Fr,Sa,So,  ")&lt;20,  IF(ISNA(VLOOKUP(DATE(YEAR(TERMIN),MONTH(TERMIN),B19),Feiertage!A:B,2,FALSE)), HLOOKUP(A19,$E$4:$K$5,2,FALSE),0),0)</f>
        <v>0</v>
      </c>
      <c r="G19" s="32">
        <f t="shared" si="1"/>
        <v>0</v>
      </c>
      <c r="H19" s="27">
        <f t="shared" si="2"/>
        <v>0</v>
      </c>
      <c r="I19" s="27">
        <f t="shared" si="3"/>
        <v>0</v>
      </c>
      <c r="J19" s="28" t="str">
        <f>IF(ISNA(VLOOKUP(DATE(YEAR(TERMIN),MONTH(TERMIN),VALUE(B19)),Feiertage!A:B,2,FALSE)),"",VLOOKUP(DATE(YEAR(TERMIN),MONTH(TERMIN),VALUE(B19)),Feiertage!A:B,2,FALSE))</f>
        <v/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4.25" x14ac:dyDescent="0.2">
      <c r="A20" s="22" t="str">
        <f t="shared" si="0"/>
        <v>Do</v>
      </c>
      <c r="B20" s="30">
        <v>9</v>
      </c>
      <c r="C20" s="31"/>
      <c r="D20" s="31"/>
      <c r="E20" s="25"/>
      <c r="F20" s="71">
        <f>IF(FIND(A20,"Mo,Di,Mi,Do,Fr,Sa,So,  ")&lt;20,  IF(ISNA(VLOOKUP(DATE(YEAR(TERMIN),MONTH(TERMIN),B20),Feiertage!A:B,2,FALSE)), HLOOKUP(A20,$E$4:$K$5,2,FALSE),0),0)</f>
        <v>0</v>
      </c>
      <c r="G20" s="32">
        <f t="shared" si="1"/>
        <v>0</v>
      </c>
      <c r="H20" s="27">
        <f t="shared" si="2"/>
        <v>0</v>
      </c>
      <c r="I20" s="27">
        <f t="shared" si="3"/>
        <v>0</v>
      </c>
      <c r="J20" s="28" t="str">
        <f>IF(ISNA(VLOOKUP(DATE(YEAR(TERMIN),MONTH(TERMIN),VALUE(B20)),Feiertage!A:B,2,FALSE)),"",VLOOKUP(DATE(YEAR(TERMIN),MONTH(TERMIN),VALUE(B20)),Feiertage!A:B,2,FALSE))</f>
        <v/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4.25" x14ac:dyDescent="0.2">
      <c r="A21" s="22" t="str">
        <f t="shared" si="0"/>
        <v>Fr</v>
      </c>
      <c r="B21" s="30">
        <v>10</v>
      </c>
      <c r="C21" s="31"/>
      <c r="D21" s="31"/>
      <c r="E21" s="25"/>
      <c r="F21" s="71">
        <f>IF(FIND(A21,"Mo,Di,Mi,Do,Fr,Sa,So,  ")&lt;20,  IF(ISNA(VLOOKUP(DATE(YEAR(TERMIN),MONTH(TERMIN),B21),Feiertage!A:B,2,FALSE)), HLOOKUP(A21,$E$4:$K$5,2,FALSE),0),0)</f>
        <v>0</v>
      </c>
      <c r="G21" s="32">
        <f t="shared" si="1"/>
        <v>0</v>
      </c>
      <c r="H21" s="27">
        <f t="shared" si="2"/>
        <v>0</v>
      </c>
      <c r="I21" s="27">
        <f t="shared" si="3"/>
        <v>0</v>
      </c>
      <c r="J21" s="28" t="str">
        <f>IF(ISNA(VLOOKUP(DATE(YEAR(TERMIN),MONTH(TERMIN),VALUE(B21)),Feiertage!A:B,2,FALSE)),"",VLOOKUP(DATE(YEAR(TERMIN),MONTH(TERMIN),VALUE(B21)),Feiertage!A:B,2,FALSE))</f>
        <v/>
      </c>
      <c r="K21" s="66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14.25" x14ac:dyDescent="0.2">
      <c r="A22" s="22" t="str">
        <f t="shared" si="0"/>
        <v>Sa</v>
      </c>
      <c r="B22" s="30">
        <v>11</v>
      </c>
      <c r="C22" s="31"/>
      <c r="D22" s="31"/>
      <c r="E22" s="25"/>
      <c r="F22" s="71">
        <f>IF(FIND(A22,"Mo,Di,Mi,Do,Fr,Sa,So,  ")&lt;20,  IF(ISNA(VLOOKUP(DATE(YEAR(TERMIN),MONTH(TERMIN),B22),Feiertage!A:B,2,FALSE)), HLOOKUP(A22,$E$4:$K$5,2,FALSE),0),0)</f>
        <v>0</v>
      </c>
      <c r="G22" s="32">
        <f t="shared" si="1"/>
        <v>0</v>
      </c>
      <c r="H22" s="27">
        <f t="shared" si="2"/>
        <v>0</v>
      </c>
      <c r="I22" s="27">
        <f t="shared" si="3"/>
        <v>0</v>
      </c>
      <c r="J22" s="28" t="str">
        <f>IF(ISNA(VLOOKUP(DATE(YEAR(TERMIN),MONTH(TERMIN),VALUE(B22)),Feiertage!A:B,2,FALSE)),"",VLOOKUP(DATE(YEAR(TERMIN),MONTH(TERMIN),VALUE(B22)),Feiertage!A:B,2,FALSE))</f>
        <v/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14.25" x14ac:dyDescent="0.2">
      <c r="A23" s="22" t="str">
        <f t="shared" si="0"/>
        <v>So</v>
      </c>
      <c r="B23" s="30">
        <v>12</v>
      </c>
      <c r="C23" s="31"/>
      <c r="D23" s="31"/>
      <c r="E23" s="25"/>
      <c r="F23" s="71">
        <f>IF(FIND(A23,"Mo,Di,Mi,Do,Fr,Sa,So,  ")&lt;20,  IF(ISNA(VLOOKUP(DATE(YEAR(TERMIN),MONTH(TERMIN),B23),Feiertage!A:B,2,FALSE)), HLOOKUP(A23,$E$4:$K$5,2,FALSE),0),0)</f>
        <v>0</v>
      </c>
      <c r="G23" s="32">
        <f t="shared" si="1"/>
        <v>0</v>
      </c>
      <c r="H23" s="27">
        <f t="shared" si="2"/>
        <v>0</v>
      </c>
      <c r="I23" s="27">
        <f t="shared" si="3"/>
        <v>0</v>
      </c>
      <c r="J23" s="28" t="str">
        <f>IF(ISNA(VLOOKUP(DATE(YEAR(TERMIN),MONTH(TERMIN),VALUE(B23)),Feiertage!A:B,2,FALSE)),"",VLOOKUP(DATE(YEAR(TERMIN),MONTH(TERMIN),VALUE(B23)),Feiertage!A:B,2,FALSE))</f>
        <v/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4.25" x14ac:dyDescent="0.2">
      <c r="A24" s="22" t="str">
        <f t="shared" si="0"/>
        <v>Mo</v>
      </c>
      <c r="B24" s="30">
        <v>13</v>
      </c>
      <c r="C24" s="31"/>
      <c r="D24" s="31"/>
      <c r="E24" s="25"/>
      <c r="F24" s="71">
        <f>IF(FIND(A24,"Mo,Di,Mi,Do,Fr,Sa,So,  ")&lt;20,  IF(ISNA(VLOOKUP(DATE(YEAR(TERMIN),MONTH(TERMIN),B24),Feiertage!A:B,2,FALSE)), HLOOKUP(A24,$E$4:$K$5,2,FALSE),0),0)</f>
        <v>0</v>
      </c>
      <c r="G24" s="32">
        <f t="shared" si="1"/>
        <v>0</v>
      </c>
      <c r="H24" s="27">
        <f t="shared" si="2"/>
        <v>0</v>
      </c>
      <c r="I24" s="27">
        <f t="shared" si="3"/>
        <v>0</v>
      </c>
      <c r="J24" s="28" t="str">
        <f>IF(ISNA(VLOOKUP(DATE(YEAR(TERMIN),MONTH(TERMIN),VALUE(B24)),Feiertage!A:B,2,FALSE)),"",VLOOKUP(DATE(YEAR(TERMIN),MONTH(TERMIN),VALUE(B24)),Feiertage!A:B,2,FALSE))</f>
        <v/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14.25" x14ac:dyDescent="0.2">
      <c r="A25" s="22" t="str">
        <f t="shared" si="0"/>
        <v>Di</v>
      </c>
      <c r="B25" s="30">
        <v>14</v>
      </c>
      <c r="C25" s="31"/>
      <c r="D25" s="31"/>
      <c r="E25" s="25"/>
      <c r="F25" s="71">
        <f>IF(FIND(A25,"Mo,Di,Mi,Do,Fr,Sa,So,  ")&lt;20,  IF(ISNA(VLOOKUP(DATE(YEAR(TERMIN),MONTH(TERMIN),B25),Feiertage!A:B,2,FALSE)), HLOOKUP(A25,$E$4:$K$5,2,FALSE),0),0)</f>
        <v>0</v>
      </c>
      <c r="G25" s="32">
        <f t="shared" si="1"/>
        <v>0</v>
      </c>
      <c r="H25" s="27">
        <f t="shared" si="2"/>
        <v>0</v>
      </c>
      <c r="I25" s="27">
        <f t="shared" si="3"/>
        <v>0</v>
      </c>
      <c r="J25" s="28" t="str">
        <f>IF(ISNA(VLOOKUP(DATE(YEAR(TERMIN),MONTH(TERMIN),VALUE(B25)),Feiertage!A:B,2,FALSE)),"",VLOOKUP(DATE(YEAR(TERMIN),MONTH(TERMIN),VALUE(B25)),Feiertage!A:B,2,FALSE))</f>
        <v/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4.25" x14ac:dyDescent="0.2">
      <c r="A26" s="22" t="str">
        <f t="shared" si="0"/>
        <v>Mi</v>
      </c>
      <c r="B26" s="30">
        <v>15</v>
      </c>
      <c r="C26" s="31"/>
      <c r="D26" s="31"/>
      <c r="E26" s="25"/>
      <c r="F26" s="71">
        <f>IF(FIND(A26,"Mo,Di,Mi,Do,Fr,Sa,So,  ")&lt;20,  IF(ISNA(VLOOKUP(DATE(YEAR(TERMIN),MONTH(TERMIN),B26),Feiertage!A:B,2,FALSE)), HLOOKUP(A26,$E$4:$K$5,2,FALSE),0),0)</f>
        <v>0</v>
      </c>
      <c r="G26" s="32">
        <f t="shared" si="1"/>
        <v>0</v>
      </c>
      <c r="H26" s="27">
        <f t="shared" si="2"/>
        <v>0</v>
      </c>
      <c r="I26" s="27">
        <f t="shared" si="3"/>
        <v>0</v>
      </c>
      <c r="J26" s="28" t="str">
        <f>IF(ISNA(VLOOKUP(DATE(YEAR(TERMIN),MONTH(TERMIN),VALUE(B26)),Feiertage!A:B,2,FALSE)),"",VLOOKUP(DATE(YEAR(TERMIN),MONTH(TERMIN),VALUE(B26)),Feiertage!A:B,2,FALSE))</f>
        <v/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14.25" x14ac:dyDescent="0.2">
      <c r="A27" s="22" t="str">
        <f t="shared" si="0"/>
        <v>Do</v>
      </c>
      <c r="B27" s="30">
        <v>16</v>
      </c>
      <c r="C27" s="31"/>
      <c r="D27" s="31"/>
      <c r="E27" s="25"/>
      <c r="F27" s="71">
        <f>IF(FIND(A27,"Mo,Di,Mi,Do,Fr,Sa,So,  ")&lt;20,  IF(ISNA(VLOOKUP(DATE(YEAR(TERMIN),MONTH(TERMIN),B27),Feiertage!A:B,2,FALSE)), HLOOKUP(A27,$E$4:$K$5,2,FALSE),0),0)</f>
        <v>0</v>
      </c>
      <c r="G27" s="32">
        <f t="shared" si="1"/>
        <v>0</v>
      </c>
      <c r="H27" s="27">
        <f t="shared" si="2"/>
        <v>0</v>
      </c>
      <c r="I27" s="27">
        <f t="shared" si="3"/>
        <v>0</v>
      </c>
      <c r="J27" s="28" t="str">
        <f>IF(ISNA(VLOOKUP(DATE(YEAR(TERMIN),MONTH(TERMIN),VALUE(B27)),Feiertage!A:B,2,FALSE)),"",VLOOKUP(DATE(YEAR(TERMIN),MONTH(TERMIN),VALUE(B27)),Feiertage!A:B,2,FALSE))</f>
        <v/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4.25" x14ac:dyDescent="0.2">
      <c r="A28" s="22" t="str">
        <f t="shared" si="0"/>
        <v>Fr</v>
      </c>
      <c r="B28" s="30">
        <v>17</v>
      </c>
      <c r="C28" s="31"/>
      <c r="D28" s="31"/>
      <c r="E28" s="25"/>
      <c r="F28" s="71">
        <f>IF(FIND(A28,"Mo,Di,Mi,Do,Fr,Sa,So,  ")&lt;20,  IF(ISNA(VLOOKUP(DATE(YEAR(TERMIN),MONTH(TERMIN),B28),Feiertage!A:B,2,FALSE)), HLOOKUP(A28,$E$4:$K$5,2,FALSE),0),0)</f>
        <v>0</v>
      </c>
      <c r="G28" s="32">
        <f t="shared" si="1"/>
        <v>0</v>
      </c>
      <c r="H28" s="27">
        <f t="shared" si="2"/>
        <v>0</v>
      </c>
      <c r="I28" s="27">
        <f t="shared" si="3"/>
        <v>0</v>
      </c>
      <c r="J28" s="28" t="str">
        <f>IF(ISNA(VLOOKUP(DATE(YEAR(TERMIN),MONTH(TERMIN),VALUE(B28)),Feiertage!A:B,2,FALSE)),"",VLOOKUP(DATE(YEAR(TERMIN),MONTH(TERMIN),VALUE(B28)),Feiertage!A:B,2,FALSE))</f>
        <v/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14.25" x14ac:dyDescent="0.2">
      <c r="A29" s="22" t="str">
        <f t="shared" si="0"/>
        <v>Sa</v>
      </c>
      <c r="B29" s="30">
        <v>18</v>
      </c>
      <c r="C29" s="31"/>
      <c r="D29" s="31"/>
      <c r="E29" s="25"/>
      <c r="F29" s="71">
        <f>IF(FIND(A29,"Mo,Di,Mi,Do,Fr,Sa,So,  ")&lt;20,  IF(ISNA(VLOOKUP(DATE(YEAR(TERMIN),MONTH(TERMIN),B29),Feiertage!A:B,2,FALSE)), HLOOKUP(A29,$E$4:$K$5,2,FALSE),0),0)</f>
        <v>0</v>
      </c>
      <c r="G29" s="32">
        <f t="shared" si="1"/>
        <v>0</v>
      </c>
      <c r="H29" s="27">
        <f t="shared" si="2"/>
        <v>0</v>
      </c>
      <c r="I29" s="27">
        <f t="shared" si="3"/>
        <v>0</v>
      </c>
      <c r="J29" s="28" t="str">
        <f>IF(ISNA(VLOOKUP(DATE(YEAR(TERMIN),MONTH(TERMIN),VALUE(B29)),Feiertage!A:B,2,FALSE)),"",VLOOKUP(DATE(YEAR(TERMIN),MONTH(TERMIN),VALUE(B29)),Feiertage!A:B,2,FALSE))</f>
        <v/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4.25" x14ac:dyDescent="0.2">
      <c r="A30" s="22" t="str">
        <f t="shared" si="0"/>
        <v>So</v>
      </c>
      <c r="B30" s="30">
        <v>19</v>
      </c>
      <c r="C30" s="31"/>
      <c r="D30" s="31"/>
      <c r="E30" s="25"/>
      <c r="F30" s="71">
        <f>IF(FIND(A30,"Mo,Di,Mi,Do,Fr,Sa,So,  ")&lt;20,  IF(ISNA(VLOOKUP(DATE(YEAR(TERMIN),MONTH(TERMIN),B30),Feiertage!A:B,2,FALSE)), HLOOKUP(A30,$E$4:$K$5,2,FALSE),0),0)</f>
        <v>0</v>
      </c>
      <c r="G30" s="32">
        <f t="shared" si="1"/>
        <v>0</v>
      </c>
      <c r="H30" s="27">
        <f t="shared" si="2"/>
        <v>0</v>
      </c>
      <c r="I30" s="27">
        <f t="shared" si="3"/>
        <v>0</v>
      </c>
      <c r="J30" s="28" t="str">
        <f>IF(ISNA(VLOOKUP(DATE(YEAR(TERMIN),MONTH(TERMIN),VALUE(B30)),Feiertage!A:B,2,FALSE)),"",VLOOKUP(DATE(YEAR(TERMIN),MONTH(TERMIN),VALUE(B30)),Feiertage!A:B,2,FALSE))</f>
        <v/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4.25" x14ac:dyDescent="0.2">
      <c r="A31" s="22" t="str">
        <f t="shared" si="0"/>
        <v>Mo</v>
      </c>
      <c r="B31" s="30">
        <v>20</v>
      </c>
      <c r="C31" s="31"/>
      <c r="D31" s="31"/>
      <c r="E31" s="25"/>
      <c r="F31" s="71">
        <f>IF(FIND(A31,"Mo,Di,Mi,Do,Fr,Sa,So,  ")&lt;20,  IF(ISNA(VLOOKUP(DATE(YEAR(TERMIN),MONTH(TERMIN),B31),Feiertage!A:B,2,FALSE)), HLOOKUP(A31,$E$4:$K$5,2,FALSE),0),0)</f>
        <v>0</v>
      </c>
      <c r="G31" s="32">
        <f t="shared" si="1"/>
        <v>0</v>
      </c>
      <c r="H31" s="27">
        <f t="shared" si="2"/>
        <v>0</v>
      </c>
      <c r="I31" s="27">
        <f t="shared" si="3"/>
        <v>0</v>
      </c>
      <c r="J31" s="28" t="str">
        <f>IF(ISNA(VLOOKUP(DATE(YEAR(TERMIN),MONTH(TERMIN),VALUE(B31)),Feiertage!A:B,2,FALSE)),"",VLOOKUP(DATE(YEAR(TERMIN),MONTH(TERMIN),VALUE(B31)),Feiertage!A:B,2,FALSE))</f>
        <v/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4.25" x14ac:dyDescent="0.2">
      <c r="A32" s="22" t="str">
        <f t="shared" si="0"/>
        <v>Di</v>
      </c>
      <c r="B32" s="30">
        <v>21</v>
      </c>
      <c r="C32" s="31"/>
      <c r="D32" s="31"/>
      <c r="E32" s="25"/>
      <c r="F32" s="71">
        <f>IF(FIND(A32,"Mo,Di,Mi,Do,Fr,Sa,So,  ")&lt;20,  IF(ISNA(VLOOKUP(DATE(YEAR(TERMIN),MONTH(TERMIN),B32),Feiertage!A:B,2,FALSE)), HLOOKUP(A32,$E$4:$K$5,2,FALSE),0),0)</f>
        <v>0</v>
      </c>
      <c r="G32" s="32">
        <f t="shared" si="1"/>
        <v>0</v>
      </c>
      <c r="H32" s="27">
        <f t="shared" si="2"/>
        <v>0</v>
      </c>
      <c r="I32" s="27">
        <f t="shared" si="3"/>
        <v>0</v>
      </c>
      <c r="J32" s="28" t="str">
        <f>IF(ISNA(VLOOKUP(DATE(YEAR(TERMIN),MONTH(TERMIN),VALUE(B32)),Feiertage!A:B,2,FALSE)),"",VLOOKUP(DATE(YEAR(TERMIN),MONTH(TERMIN),VALUE(B32)),Feiertage!A:B,2,FALSE))</f>
        <v/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30" ht="14.25" x14ac:dyDescent="0.2">
      <c r="A33" s="22" t="str">
        <f t="shared" si="0"/>
        <v>Mi</v>
      </c>
      <c r="B33" s="30">
        <v>22</v>
      </c>
      <c r="C33" s="31"/>
      <c r="D33" s="31"/>
      <c r="E33" s="25"/>
      <c r="F33" s="71">
        <f>IF(FIND(A33,"Mo,Di,Mi,Do,Fr,Sa,So,  ")&lt;20,  IF(ISNA(VLOOKUP(DATE(YEAR(TERMIN),MONTH(TERMIN),B33),Feiertage!A:B,2,FALSE)), HLOOKUP(A33,$E$4:$K$5,2,FALSE),0),0)</f>
        <v>0</v>
      </c>
      <c r="G33" s="32">
        <f t="shared" si="1"/>
        <v>0</v>
      </c>
      <c r="H33" s="27">
        <f t="shared" si="2"/>
        <v>0</v>
      </c>
      <c r="I33" s="27">
        <f t="shared" si="3"/>
        <v>0</v>
      </c>
      <c r="J33" s="28" t="str">
        <f>IF(ISNA(VLOOKUP(DATE(YEAR(TERMIN),MONTH(TERMIN),VALUE(B33)),Feiertage!A:B,2,FALSE)),"",VLOOKUP(DATE(YEAR(TERMIN),MONTH(TERMIN),VALUE(B33)),Feiertage!A:B,2,FALSE))</f>
        <v/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30" ht="14.25" x14ac:dyDescent="0.2">
      <c r="A34" s="22" t="str">
        <f t="shared" si="0"/>
        <v>Do</v>
      </c>
      <c r="B34" s="30">
        <v>23</v>
      </c>
      <c r="C34" s="31"/>
      <c r="D34" s="31"/>
      <c r="E34" s="25"/>
      <c r="F34" s="71">
        <f>IF(FIND(A34,"Mo,Di,Mi,Do,Fr,Sa,So,  ")&lt;20,  IF(ISNA(VLOOKUP(DATE(YEAR(TERMIN),MONTH(TERMIN),B34),Feiertage!A:B,2,FALSE)), HLOOKUP(A34,$E$4:$K$5,2,FALSE),0),0)</f>
        <v>0</v>
      </c>
      <c r="G34" s="32">
        <f t="shared" si="1"/>
        <v>0</v>
      </c>
      <c r="H34" s="27">
        <f t="shared" si="2"/>
        <v>0</v>
      </c>
      <c r="I34" s="27">
        <f t="shared" si="3"/>
        <v>0</v>
      </c>
      <c r="J34" s="28" t="str">
        <f>IF(ISNA(VLOOKUP(DATE(YEAR(TERMIN),MONTH(TERMIN),VALUE(B34)),Feiertage!A:B,2,FALSE)),"",VLOOKUP(DATE(YEAR(TERMIN),MONTH(TERMIN),VALUE(B34)),Feiertage!A:B,2,FALSE))</f>
        <v/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30" ht="14.25" x14ac:dyDescent="0.2">
      <c r="A35" s="22" t="str">
        <f t="shared" si="0"/>
        <v>Fr</v>
      </c>
      <c r="B35" s="30">
        <v>24</v>
      </c>
      <c r="C35" s="31"/>
      <c r="D35" s="31"/>
      <c r="E35" s="25"/>
      <c r="F35" s="71">
        <f>IF(FIND(A35,"Mo,Di,Mi,Do,Fr,Sa,So,  ")&lt;20,  IF(ISNA(VLOOKUP(DATE(YEAR(TERMIN),MONTH(TERMIN),B35),Feiertage!A:B,2,FALSE)), HLOOKUP(A35,$E$4:$K$5,2,FALSE),0),0)</f>
        <v>0</v>
      </c>
      <c r="G35" s="32">
        <f t="shared" si="1"/>
        <v>0</v>
      </c>
      <c r="H35" s="27">
        <f t="shared" si="2"/>
        <v>0</v>
      </c>
      <c r="I35" s="27">
        <f t="shared" si="3"/>
        <v>0</v>
      </c>
      <c r="J35" s="28" t="str">
        <f>IF(ISNA(VLOOKUP(DATE(YEAR(TERMIN),MONTH(TERMIN),VALUE(B35)),Feiertage!A:B,2,FALSE)),"",VLOOKUP(DATE(YEAR(TERMIN),MONTH(TERMIN),VALUE(B35)),Feiertage!A:B,2,FALSE))</f>
        <v/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30" ht="14.25" x14ac:dyDescent="0.2">
      <c r="A36" s="22" t="str">
        <f t="shared" si="0"/>
        <v>Sa</v>
      </c>
      <c r="B36" s="30">
        <v>25</v>
      </c>
      <c r="C36" s="31"/>
      <c r="D36" s="31"/>
      <c r="E36" s="25"/>
      <c r="F36" s="71">
        <f>IF(FIND(A36,"Mo,Di,Mi,Do,Fr,Sa,So,  ")&lt;20,  IF(ISNA(VLOOKUP(DATE(YEAR(TERMIN),MONTH(TERMIN),B36),Feiertage!A:B,2,FALSE)), HLOOKUP(A36,$E$4:$K$5,2,FALSE),0),0)</f>
        <v>0</v>
      </c>
      <c r="G36" s="32">
        <f t="shared" si="1"/>
        <v>0</v>
      </c>
      <c r="H36" s="27">
        <f t="shared" si="2"/>
        <v>0</v>
      </c>
      <c r="I36" s="27">
        <f t="shared" si="3"/>
        <v>0</v>
      </c>
      <c r="J36" s="28" t="str">
        <f>IF(ISNA(VLOOKUP(DATE(YEAR(TERMIN),MONTH(TERMIN),VALUE(B36)),Feiertage!A:B,2,FALSE)),"",VLOOKUP(DATE(YEAR(TERMIN),MONTH(TERMIN),VALUE(B36)),Feiertage!A:B,2,FALSE))</f>
        <v/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30" ht="14.25" x14ac:dyDescent="0.2">
      <c r="A37" s="22" t="str">
        <f t="shared" si="0"/>
        <v>So</v>
      </c>
      <c r="B37" s="30">
        <v>26</v>
      </c>
      <c r="C37" s="31"/>
      <c r="D37" s="31"/>
      <c r="E37" s="25"/>
      <c r="F37" s="71">
        <f>IF(FIND(A37,"Mo,Di,Mi,Do,Fr,Sa,So,  ")&lt;20,  IF(ISNA(VLOOKUP(DATE(YEAR(TERMIN),MONTH(TERMIN),B37),Feiertage!A:B,2,FALSE)), HLOOKUP(A37,$E$4:$K$5,2,FALSE),0),0)</f>
        <v>0</v>
      </c>
      <c r="G37" s="32">
        <f t="shared" si="1"/>
        <v>0</v>
      </c>
      <c r="H37" s="27">
        <f t="shared" si="2"/>
        <v>0</v>
      </c>
      <c r="I37" s="27">
        <f t="shared" si="3"/>
        <v>0</v>
      </c>
      <c r="J37" s="28" t="str">
        <f>IF(ISNA(VLOOKUP(DATE(YEAR(TERMIN),MONTH(TERMIN),VALUE(B37)),Feiertage!A:B,2,FALSE)),"",VLOOKUP(DATE(YEAR(TERMIN),MONTH(TERMIN),VALUE(B37)),Feiertage!A:B,2,FALSE))</f>
        <v/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30" ht="14.25" x14ac:dyDescent="0.2">
      <c r="A38" s="22" t="str">
        <f t="shared" si="0"/>
        <v>Mo</v>
      </c>
      <c r="B38" s="30">
        <v>27</v>
      </c>
      <c r="C38" s="31"/>
      <c r="D38" s="31"/>
      <c r="E38" s="25"/>
      <c r="F38" s="71">
        <f>IF(FIND(A38,"Mo,Di,Mi,Do,Fr,Sa,So,  ")&lt;20,  IF(ISNA(VLOOKUP(DATE(YEAR(TERMIN),MONTH(TERMIN),B38),Feiertage!A:B,2,FALSE)), HLOOKUP(A38,$E$4:$K$5,2,FALSE),0),0)</f>
        <v>0</v>
      </c>
      <c r="G38" s="32">
        <f t="shared" si="1"/>
        <v>0</v>
      </c>
      <c r="H38" s="27">
        <f t="shared" si="2"/>
        <v>0</v>
      </c>
      <c r="I38" s="27">
        <f t="shared" si="3"/>
        <v>0</v>
      </c>
      <c r="J38" s="28" t="str">
        <f>IF(ISNA(VLOOKUP(DATE(YEAR(TERMIN),MONTH(TERMIN),VALUE(B38)),Feiertage!A:B,2,FALSE)),"",VLOOKUP(DATE(YEAR(TERMIN),MONTH(TERMIN),VALUE(B38)),Feiertage!A:B,2,FALSE))</f>
        <v/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30" ht="14.25" x14ac:dyDescent="0.2">
      <c r="A39" s="22" t="str">
        <f t="shared" si="0"/>
        <v>Di</v>
      </c>
      <c r="B39" s="30">
        <v>28</v>
      </c>
      <c r="C39" s="31"/>
      <c r="D39" s="31"/>
      <c r="E39" s="25"/>
      <c r="F39" s="71">
        <f>IF(FIND(A39,"Mo,Di,Mi,Do,Fr,Sa,So,  ")&lt;20,  IF(ISNA(VLOOKUP(DATE(YEAR(TERMIN),MONTH(TERMIN),B39),Feiertage!A:B,2,FALSE)), HLOOKUP(A39,$E$4:$K$5,2,FALSE),0),0)</f>
        <v>0</v>
      </c>
      <c r="G39" s="32">
        <f t="shared" si="1"/>
        <v>0</v>
      </c>
      <c r="H39" s="27">
        <f t="shared" si="2"/>
        <v>0</v>
      </c>
      <c r="I39" s="27">
        <f t="shared" si="3"/>
        <v>0</v>
      </c>
      <c r="J39" s="28" t="str">
        <f>IF(ISNA(VLOOKUP(DATE(YEAR(TERMIN),MONTH(TERMIN),VALUE(B39)),Feiertage!A:B,2,FALSE)),"",VLOOKUP(DATE(YEAR(TERMIN),MONTH(TERMIN),VALUE(B39)),Feiertage!A:B,2,FALSE))</f>
        <v/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30" ht="14.25" x14ac:dyDescent="0.2">
      <c r="A40" s="22" t="str">
        <f>IF(MONTH(DATE(YEAR(TERMIN),MONTH(TERMIN),B37+3))=MONTH(TERMIN),TEXT(WEEKDAY(DATE(YEAR(TERMIN),MONTH(TERMIN),B37+3)),"TTT"),"  ")</f>
        <v>Mi</v>
      </c>
      <c r="B40" s="30">
        <f>IF(A40&gt;"  ",B39+1,"  ")</f>
        <v>29</v>
      </c>
      <c r="C40" s="31"/>
      <c r="D40" s="31"/>
      <c r="E40" s="25"/>
      <c r="F40" s="71">
        <f>IF(FIND(A40,"Mo,Di,Mi,Do,Fr,Sa,So,  ")&lt;20,  IF(ISNA(VLOOKUP(DATE(YEAR(TERMIN),MONTH(TERMIN),B40),Feiertage!A:B,2,FALSE)), HLOOKUP(A40,$E$4:$K$5,2,FALSE),0),0)</f>
        <v>0</v>
      </c>
      <c r="G40" s="32">
        <f t="shared" si="1"/>
        <v>0</v>
      </c>
      <c r="H40" s="27">
        <f t="shared" si="2"/>
        <v>0</v>
      </c>
      <c r="I40" s="27">
        <f t="shared" si="3"/>
        <v>0</v>
      </c>
      <c r="J40" s="28" t="str">
        <f>IF(A40&gt;"  ", IF(ISNA(VLOOKUP(DATE(YEAR(TERMIN),MONTH(TERMIN),VALUE(B40)),Feiertage!A:B,2,FALSE)),"",VLOOKUP(DATE(YEAR(TERMIN),MONTH(TERMIN),VALUE(B40)),Feiertage!A:B,2,FALSE)),"Entfällt")</f>
        <v/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30" ht="14.25" x14ac:dyDescent="0.2">
      <c r="A41" s="22" t="str">
        <f>IF(MONTH(DATE(YEAR(TERMIN),MONTH(TERMIN),B38+3))=MONTH(TERMIN),TEXT(WEEKDAY(DATE(YEAR(TERMIN),MONTH(TERMIN),B38+3)),"TTT"),"  ")</f>
        <v>Do</v>
      </c>
      <c r="B41" s="30">
        <f>IF(A41&gt;"  ",B40+1,"  ")</f>
        <v>30</v>
      </c>
      <c r="C41" s="31"/>
      <c r="D41" s="31"/>
      <c r="E41" s="25"/>
      <c r="F41" s="71">
        <f>IF(FIND(A41,"Mo,Di,Mi,Do,Fr,Sa,So,  ")&lt;20,  IF(ISNA(VLOOKUP(DATE(YEAR(TERMIN),MONTH(TERMIN),B41),Feiertage!A:B,2,FALSE)), HLOOKUP(A41,$E$4:$K$5,2,FALSE),0),0)</f>
        <v>0</v>
      </c>
      <c r="G41" s="32">
        <f t="shared" si="1"/>
        <v>0</v>
      </c>
      <c r="H41" s="27">
        <f t="shared" si="2"/>
        <v>0</v>
      </c>
      <c r="I41" s="27">
        <f t="shared" si="3"/>
        <v>0</v>
      </c>
      <c r="J41" s="28" t="str">
        <f>IF(A41&gt;"  ", IF(ISNA(VLOOKUP(DATE(YEAR(TERMIN),MONTH(TERMIN),VALUE(B41)),Feiertage!A:B,2,FALSE)),"",VLOOKUP(DATE(YEAR(TERMIN),MONTH(TERMIN),VALUE(B41)),Feiertage!A:B,2,FALSE)),"Entfällt")</f>
        <v/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30" ht="14.25" x14ac:dyDescent="0.2">
      <c r="A42" s="22" t="str">
        <f>IF(MONTH(DATE(YEAR(TERMIN),MONTH(TERMIN),B39+3))=MONTH(TERMIN),TEXT(WEEKDAY(DATE(YEAR(TERMIN),MONTH(TERMIN),B39+3)),"TTT"),"  ")</f>
        <v>Fr</v>
      </c>
      <c r="B42" s="30">
        <f>IF(A42&gt;"  ",B41+1,"  ")</f>
        <v>31</v>
      </c>
      <c r="C42" s="34"/>
      <c r="D42" s="34"/>
      <c r="E42" s="35"/>
      <c r="F42" s="71">
        <f>IF(FIND(A42,"Mo,Di,Mi,Do,Fr,Sa,So,  ")&lt;20,  IF(ISNA(VLOOKUP(DATE(YEAR(TERMIN),MONTH(TERMIN),B42),Feiertage!A:B,2,FALSE)), HLOOKUP(A42,$E$4:$K$5,2,FALSE),0),0)</f>
        <v>0</v>
      </c>
      <c r="G42" s="32">
        <f t="shared" si="1"/>
        <v>0</v>
      </c>
      <c r="H42" s="27">
        <f t="shared" si="2"/>
        <v>0</v>
      </c>
      <c r="I42" s="27">
        <f>I41+H42</f>
        <v>0</v>
      </c>
      <c r="J42" s="28" t="str">
        <f>IF(A42&gt;"  ", IF(ISNA(VLOOKUP(DATE(YEAR(TERMIN),MONTH(TERMIN),VALUE(B42)),Feiertage!A:B,2,FALSE)),"",VLOOKUP(DATE(YEAR(TERMIN),MONTH(TERMIN),VALUE(B42)),Feiertage!A:B,2,FALSE)),"Entfällt")</f>
        <v/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30" ht="15.75" thickBot="1" x14ac:dyDescent="0.3">
      <c r="A43" s="75" t="s">
        <v>21</v>
      </c>
      <c r="B43" s="76"/>
      <c r="C43" s="76"/>
      <c r="D43" s="76"/>
      <c r="E43" s="63"/>
      <c r="F43" s="51">
        <f>SUM(F12:F42)</f>
        <v>0</v>
      </c>
      <c r="G43" s="52">
        <f>SUM(G12:G42)</f>
        <v>0</v>
      </c>
      <c r="H43" s="53">
        <f>SUM(H12:H42)</f>
        <v>0</v>
      </c>
      <c r="I43" s="54"/>
      <c r="J43" s="36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30" ht="15.75" thickBot="1" x14ac:dyDescent="0.3">
      <c r="E44" s="55" t="s">
        <v>20</v>
      </c>
      <c r="F44" s="58">
        <f>F43+F11</f>
        <v>0</v>
      </c>
      <c r="G44" s="58">
        <f>G43+G11</f>
        <v>0</v>
      </c>
      <c r="H44" s="64"/>
      <c r="I44" s="56">
        <f>I11+H43</f>
        <v>0</v>
      </c>
      <c r="J44" s="37" t="str">
        <f>CONCATENATE("entspricht: ",TEXT(ROUNDDOWN(I44,0),"##"),":",TEXT(ROUND((ABS(I44)-(ROUNDDOWN(ABS(I44),0)))*60,0),"0#")," Std.:Min.")</f>
        <v>entspricht: :0 Std.:Min.</v>
      </c>
      <c r="P44" s="38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ht="15" x14ac:dyDescent="0.25">
      <c r="A45" t="s">
        <v>22</v>
      </c>
      <c r="E45" s="59">
        <f>Dez.!F44</f>
        <v>0</v>
      </c>
      <c r="H45" s="39"/>
      <c r="I45" s="40"/>
      <c r="J45" s="41"/>
      <c r="P45" s="38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1:30" x14ac:dyDescent="0.2">
      <c r="A46" s="3" t="s">
        <v>36</v>
      </c>
      <c r="B46" s="3"/>
      <c r="C46" s="3"/>
      <c r="D46" s="3"/>
      <c r="E46" s="57">
        <f>G44</f>
        <v>0</v>
      </c>
      <c r="F46" s="3"/>
      <c r="P46" s="38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9" spans="1:30" ht="13.5" thickBot="1" x14ac:dyDescent="0.25">
      <c r="A49" s="42"/>
      <c r="B49" s="42"/>
      <c r="C49" s="42"/>
      <c r="D49" s="42"/>
      <c r="E49" s="42"/>
      <c r="F49" s="42"/>
      <c r="H49" s="3"/>
      <c r="I49" s="3"/>
      <c r="J49" s="3"/>
      <c r="P49" s="38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1:30" s="43" customFormat="1" x14ac:dyDescent="0.2">
      <c r="A50" s="43" t="s">
        <v>23</v>
      </c>
      <c r="H50" s="44"/>
      <c r="I50" s="44"/>
      <c r="J50" s="44"/>
      <c r="K50"/>
      <c r="L50"/>
      <c r="M50"/>
      <c r="N50"/>
      <c r="O50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1:30" x14ac:dyDescent="0.2">
      <c r="P51" s="38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x14ac:dyDescent="0.2">
      <c r="P52" s="38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x14ac:dyDescent="0.2">
      <c r="P53" s="38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x14ac:dyDescent="0.2">
      <c r="P54" s="38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x14ac:dyDescent="0.2">
      <c r="P55" s="38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x14ac:dyDescent="0.2">
      <c r="P56" s="38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x14ac:dyDescent="0.2">
      <c r="P57" s="38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x14ac:dyDescent="0.2">
      <c r="P58" s="3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x14ac:dyDescent="0.2"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x14ac:dyDescent="0.2"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x14ac:dyDescent="0.2"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x14ac:dyDescent="0.2"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x14ac:dyDescent="0.2"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x14ac:dyDescent="0.2"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7:30" x14ac:dyDescent="0.2"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7:30" x14ac:dyDescent="0.2"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7:30" x14ac:dyDescent="0.2"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7:30" x14ac:dyDescent="0.2"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7:30" x14ac:dyDescent="0.2"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7:30" x14ac:dyDescent="0.2"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7:30" x14ac:dyDescent="0.2"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7:30" x14ac:dyDescent="0.2"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7:30" x14ac:dyDescent="0.2"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17:30" x14ac:dyDescent="0.2"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7:30" x14ac:dyDescent="0.2"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spans="17:30" x14ac:dyDescent="0.2"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spans="17:30" x14ac:dyDescent="0.2"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7:30" x14ac:dyDescent="0.2"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7:30" x14ac:dyDescent="0.2"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7:30" x14ac:dyDescent="0.2"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7:30" x14ac:dyDescent="0.2"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7:30" x14ac:dyDescent="0.2"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7:30" x14ac:dyDescent="0.2"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7:30" x14ac:dyDescent="0.2"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7:30" x14ac:dyDescent="0.2"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7:30" x14ac:dyDescent="0.2"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7:30" x14ac:dyDescent="0.2"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7:30" x14ac:dyDescent="0.2"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7:30" x14ac:dyDescent="0.2"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7:30" x14ac:dyDescent="0.2"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7:30" x14ac:dyDescent="0.2"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7:30" x14ac:dyDescent="0.2"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7:30" x14ac:dyDescent="0.2"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7:30" x14ac:dyDescent="0.2"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7:30" x14ac:dyDescent="0.2"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7:30" x14ac:dyDescent="0.2"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7:30" x14ac:dyDescent="0.2"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7:30" x14ac:dyDescent="0.2"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7:30" x14ac:dyDescent="0.2"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7:30" x14ac:dyDescent="0.2"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7:30" x14ac:dyDescent="0.2"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7:30" x14ac:dyDescent="0.2"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7:30" x14ac:dyDescent="0.2"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7:30" x14ac:dyDescent="0.2"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7:30" x14ac:dyDescent="0.2"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7:30" x14ac:dyDescent="0.2"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7:30" x14ac:dyDescent="0.2"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7:30" x14ac:dyDescent="0.2"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7:30" x14ac:dyDescent="0.2"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7:30" x14ac:dyDescent="0.2"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7:30" x14ac:dyDescent="0.2"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7:30" x14ac:dyDescent="0.2"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7:30" x14ac:dyDescent="0.2"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7:30" x14ac:dyDescent="0.2"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7:30" x14ac:dyDescent="0.2"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7:30" x14ac:dyDescent="0.2"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7:30" x14ac:dyDescent="0.2"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7:30" x14ac:dyDescent="0.2"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7:30" x14ac:dyDescent="0.2"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7:30" x14ac:dyDescent="0.2"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7:30" x14ac:dyDescent="0.2"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7:30" x14ac:dyDescent="0.2"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7:30" x14ac:dyDescent="0.2"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7:30" x14ac:dyDescent="0.2"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7:30" x14ac:dyDescent="0.2"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7:30" x14ac:dyDescent="0.2"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7:30" x14ac:dyDescent="0.2"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7:30" x14ac:dyDescent="0.2"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7:30" x14ac:dyDescent="0.2"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7:30" x14ac:dyDescent="0.2"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7:30" x14ac:dyDescent="0.2"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7:30" x14ac:dyDescent="0.2"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7:30" x14ac:dyDescent="0.2"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7:30" x14ac:dyDescent="0.2"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7:30" x14ac:dyDescent="0.2"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7:30" x14ac:dyDescent="0.2"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</row>
    <row r="137" spans="17:30" x14ac:dyDescent="0.2"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7:30" x14ac:dyDescent="0.2"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7:30" x14ac:dyDescent="0.2"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7:30" x14ac:dyDescent="0.2"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</row>
    <row r="141" spans="17:30" x14ac:dyDescent="0.2"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</row>
    <row r="142" spans="17:30" x14ac:dyDescent="0.2"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</row>
    <row r="143" spans="17:30" x14ac:dyDescent="0.2"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</row>
    <row r="144" spans="17:30" x14ac:dyDescent="0.2"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7:30" x14ac:dyDescent="0.2"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7:30" x14ac:dyDescent="0.2"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</row>
    <row r="147" spans="17:30" x14ac:dyDescent="0.2"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</row>
    <row r="148" spans="17:30" x14ac:dyDescent="0.2"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</row>
    <row r="149" spans="17:30" x14ac:dyDescent="0.2"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</row>
    <row r="150" spans="17:30" x14ac:dyDescent="0.2"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</row>
    <row r="151" spans="17:30" x14ac:dyDescent="0.2"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</row>
    <row r="152" spans="17:30" x14ac:dyDescent="0.2"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</row>
    <row r="153" spans="17:30" x14ac:dyDescent="0.2"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</row>
    <row r="154" spans="17:30" x14ac:dyDescent="0.2"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</row>
    <row r="155" spans="17:30" x14ac:dyDescent="0.2"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</row>
    <row r="156" spans="17:30" x14ac:dyDescent="0.2"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</row>
    <row r="157" spans="17:30" x14ac:dyDescent="0.2"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</row>
    <row r="158" spans="17:30" x14ac:dyDescent="0.2"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</row>
    <row r="159" spans="17:30" x14ac:dyDescent="0.2"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</row>
    <row r="160" spans="17:30" x14ac:dyDescent="0.2"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</row>
    <row r="161" spans="17:30" x14ac:dyDescent="0.2"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</row>
    <row r="162" spans="17:30" x14ac:dyDescent="0.2"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</row>
    <row r="163" spans="17:30" x14ac:dyDescent="0.2"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</row>
    <row r="164" spans="17:30" x14ac:dyDescent="0.2"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7:30" x14ac:dyDescent="0.2"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7:30" x14ac:dyDescent="0.2"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</row>
    <row r="167" spans="17:30" x14ac:dyDescent="0.2"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</row>
    <row r="168" spans="17:30" x14ac:dyDescent="0.2"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</row>
    <row r="169" spans="17:30" x14ac:dyDescent="0.2"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</row>
    <row r="170" spans="17:30" x14ac:dyDescent="0.2"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</row>
    <row r="171" spans="17:30" x14ac:dyDescent="0.2"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</row>
    <row r="172" spans="17:30" x14ac:dyDescent="0.2"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</row>
  </sheetData>
  <mergeCells count="8">
    <mergeCell ref="A43:D43"/>
    <mergeCell ref="A10:B10"/>
    <mergeCell ref="D7:G7"/>
    <mergeCell ref="D2:H2"/>
    <mergeCell ref="A2:C2"/>
    <mergeCell ref="C8:D8"/>
    <mergeCell ref="A8:B9"/>
    <mergeCell ref="A4:D5"/>
  </mergeCells>
  <phoneticPr fontId="0" type="noConversion"/>
  <pageMargins left="0.78740157499999996" right="0.78740157499999996" top="0.984251969" bottom="0.984251969" header="0.4921259845" footer="0.4921259845"/>
  <pageSetup paperSize="9" scale="86" orientation="portrait" horizontalDpi="300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172"/>
  <sheetViews>
    <sheetView zoomScaleNormal="100" workbookViewId="0">
      <selection activeCell="D7" sqref="D7:G7"/>
    </sheetView>
  </sheetViews>
  <sheetFormatPr baseColWidth="10" defaultRowHeight="12.75" x14ac:dyDescent="0.2"/>
  <cols>
    <col min="1" max="1" width="4" customWidth="1"/>
    <col min="2" max="2" width="3.5703125" customWidth="1"/>
    <col min="3" max="4" width="9.7109375" customWidth="1"/>
    <col min="5" max="5" width="10.140625" customWidth="1"/>
    <col min="6" max="9" width="9.7109375" customWidth="1"/>
    <col min="10" max="10" width="24.28515625" customWidth="1"/>
    <col min="11" max="11" width="14.42578125" customWidth="1"/>
    <col min="12" max="12" width="24.140625" customWidth="1"/>
    <col min="16" max="16" width="11.42578125" style="2"/>
  </cols>
  <sheetData>
    <row r="1" spans="1:36" ht="25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 x14ac:dyDescent="0.2">
      <c r="A2" s="83" t="s">
        <v>0</v>
      </c>
      <c r="B2" s="84"/>
      <c r="C2" s="84"/>
      <c r="D2" s="81">
        <f>Okt.!D2</f>
        <v>0</v>
      </c>
      <c r="E2" s="81"/>
      <c r="F2" s="81"/>
      <c r="G2" s="81"/>
      <c r="H2" s="82"/>
      <c r="I2" s="3"/>
      <c r="J2" s="4"/>
    </row>
    <row r="4" spans="1:36" ht="12.75" customHeight="1" x14ac:dyDescent="0.2">
      <c r="A4" s="90" t="s">
        <v>1</v>
      </c>
      <c r="B4" s="90"/>
      <c r="C4" s="90"/>
      <c r="D4" s="90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70" t="s">
        <v>39</v>
      </c>
      <c r="K4" s="70" t="s">
        <v>40</v>
      </c>
    </row>
    <row r="5" spans="1:36" x14ac:dyDescent="0.2">
      <c r="A5" s="90"/>
      <c r="B5" s="90"/>
      <c r="C5" s="90"/>
      <c r="D5" s="90"/>
      <c r="E5" s="6">
        <f>Okt.!E5</f>
        <v>0</v>
      </c>
      <c r="F5" s="6">
        <f>Okt.!F5</f>
        <v>0</v>
      </c>
      <c r="G5" s="6">
        <f>Okt.!G5</f>
        <v>0</v>
      </c>
      <c r="H5" s="6">
        <f>Okt.!H5</f>
        <v>0</v>
      </c>
      <c r="I5" s="6">
        <f>Okt.!I5</f>
        <v>0</v>
      </c>
      <c r="J5" s="6">
        <f>Okt.!J5</f>
        <v>0</v>
      </c>
      <c r="K5" s="6">
        <f>Okt.!K5</f>
        <v>0</v>
      </c>
    </row>
    <row r="7" spans="1:36" ht="13.5" thickBot="1" x14ac:dyDescent="0.25">
      <c r="A7" t="s">
        <v>7</v>
      </c>
      <c r="D7" s="79">
        <f>DATE(2025,11,1)</f>
        <v>45962</v>
      </c>
      <c r="E7" s="79"/>
      <c r="F7" s="80"/>
      <c r="G7" s="80"/>
    </row>
    <row r="8" spans="1:36" ht="22.5" x14ac:dyDescent="0.2">
      <c r="A8" s="86" t="s">
        <v>8</v>
      </c>
      <c r="B8" s="87"/>
      <c r="C8" s="85" t="s">
        <v>9</v>
      </c>
      <c r="D8" s="85"/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8" t="s">
        <v>15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ht="13.5" thickBot="1" x14ac:dyDescent="0.25">
      <c r="A9" s="88"/>
      <c r="B9" s="89"/>
      <c r="C9" s="10" t="s">
        <v>16</v>
      </c>
      <c r="D9" s="10" t="s">
        <v>17</v>
      </c>
      <c r="E9" s="11"/>
      <c r="F9" s="11"/>
      <c r="G9" s="10"/>
      <c r="H9" s="11" t="s">
        <v>18</v>
      </c>
      <c r="I9" s="11" t="s">
        <v>18</v>
      </c>
      <c r="J9" s="12"/>
      <c r="P9"/>
    </row>
    <row r="10" spans="1:36" s="15" customFormat="1" ht="15" thickBot="1" x14ac:dyDescent="0.25">
      <c r="A10" s="77" t="s">
        <v>19</v>
      </c>
      <c r="B10" s="78"/>
      <c r="C10" s="13">
        <v>0.3125</v>
      </c>
      <c r="D10" s="13">
        <v>0.66666666666666696</v>
      </c>
      <c r="E10" s="62">
        <v>1.0416666666666701E-2</v>
      </c>
      <c r="F10" s="47">
        <v>0.32083333333333303</v>
      </c>
      <c r="G10" s="48">
        <f>IF(D10-C10=0,0, IF(D10-C10-E10&lt;TIMEVALUE("6:00"),D10-C10-E10, IF(D10-C10&lt;TIMEVALUE("6:30"),TIMEVALUE("6:00"),D10-C10-E10-TIMEVALUE("0:30"))))</f>
        <v>0.32291666666666702</v>
      </c>
      <c r="H10" s="49">
        <f>((HOUR(G10)*60+MINUTE(G10))-(HOUR(F10)*60+MINUTE(F10)))/60</f>
        <v>0.05</v>
      </c>
      <c r="I10" s="50" t="str">
        <f>IF(ISERROR(I9+H10),"",I9+H10)</f>
        <v/>
      </c>
      <c r="J10" s="14"/>
      <c r="K10"/>
      <c r="L10"/>
      <c r="M10"/>
      <c r="N10"/>
      <c r="O10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36" s="15" customFormat="1" ht="15.75" thickBot="1" x14ac:dyDescent="0.3">
      <c r="A11" s="17"/>
      <c r="B11" s="18"/>
      <c r="C11" s="19"/>
      <c r="D11" s="19"/>
      <c r="E11" s="20" t="s">
        <v>20</v>
      </c>
      <c r="F11" s="60">
        <f>Okt.!F44</f>
        <v>0</v>
      </c>
      <c r="G11" s="60">
        <f>Okt.!G44</f>
        <v>0</v>
      </c>
      <c r="H11" s="68"/>
      <c r="I11" s="67">
        <f>Okt.!I44</f>
        <v>0</v>
      </c>
      <c r="J11" s="21"/>
      <c r="K11"/>
      <c r="L11"/>
      <c r="M11"/>
      <c r="N11"/>
      <c r="O11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36" ht="14.25" x14ac:dyDescent="0.2">
      <c r="A12" s="22" t="str">
        <f t="shared" ref="A12:A39" si="0">TEXT(WEEKDAY(DATE(YEAR(TERMIN),MONTH(TERMIN),B12)),"TTT")</f>
        <v>Sa</v>
      </c>
      <c r="B12" s="23">
        <v>1</v>
      </c>
      <c r="C12" s="24"/>
      <c r="D12" s="24"/>
      <c r="E12" s="25"/>
      <c r="F12" s="26">
        <f>IF(FIND(A12,"Mo,Di,Mi,Do,Fr,Sa,So,  ")&lt;20,  IF(ISNA(VLOOKUP(DATE(YEAR(TERMIN),MONTH(TERMIN),B12),Feiertage!A:B,2,FALSE)), HLOOKUP(A12,$E$4:$K$5,2,FALSE),0),0)</f>
        <v>0</v>
      </c>
      <c r="G12" s="32">
        <f t="shared" ref="G12:G42" si="1">IF(ISBLANK(C12),0, IF(ISTEXT(C12),F12,   IF(D12-C12-E12&lt;TIMEVALUE("6:00"),D12-C12-E12, IF(D12-C12&lt;TIMEVALUE("6:30"),TIMEVALUE("6:00"),D12-C12-E12-TIMEVALUE("0:30")))))</f>
        <v>0</v>
      </c>
      <c r="H12" s="27">
        <f t="shared" ref="H12:H42" si="2">((HOUR(G12)*60+MINUTE(G12))-(HOUR(F12)*60+MINUTE(F12)))/60</f>
        <v>0</v>
      </c>
      <c r="I12" s="65">
        <f t="shared" ref="I12:I41" si="3">IF(ISERROR(I11+H12),"",I11+H12)</f>
        <v>0</v>
      </c>
      <c r="J12" s="28" t="str">
        <f>IF(ISNA(VLOOKUP(DATE(YEAR(TERMIN),MONTH(TERMIN),VALUE(B12)),Feiertage!A:B,2,FALSE)),"",VLOOKUP(DATE(YEAR(TERMIN),MONTH(TERMIN),VALUE(B12)),Feiertage!A:B,2,FALSE))</f>
        <v>Allerheiligen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36" ht="14.25" x14ac:dyDescent="0.2">
      <c r="A13" s="22" t="str">
        <f t="shared" si="0"/>
        <v>So</v>
      </c>
      <c r="B13" s="30">
        <v>2</v>
      </c>
      <c r="C13" s="31"/>
      <c r="D13" s="31"/>
      <c r="E13" s="25"/>
      <c r="F13" s="71">
        <f>IF(FIND(A13,"Mo,Di,Mi,Do,Fr,Sa,So,  ")&lt;20,  IF(ISNA(VLOOKUP(DATE(YEAR(TERMIN),MONTH(TERMIN),B13),Feiertage!A:B,2,FALSE)), HLOOKUP(A13,$E$4:$K$5,2,FALSE),0),0)</f>
        <v>0</v>
      </c>
      <c r="G13" s="32">
        <f t="shared" si="1"/>
        <v>0</v>
      </c>
      <c r="H13" s="27">
        <f t="shared" si="2"/>
        <v>0</v>
      </c>
      <c r="I13" s="27">
        <f t="shared" si="3"/>
        <v>0</v>
      </c>
      <c r="J13" s="28" t="str">
        <f>IF(ISNA(VLOOKUP(DATE(YEAR(TERMIN),MONTH(TERMIN),VALUE(B13)),Feiertage!A:B,2,FALSE)),"",VLOOKUP(DATE(YEAR(TERMIN),MONTH(TERMIN),VALUE(B13)),Feiertage!A:B,2,FALSE))</f>
        <v/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36" ht="14.25" x14ac:dyDescent="0.2">
      <c r="A14" s="22" t="str">
        <f t="shared" si="0"/>
        <v>Mo</v>
      </c>
      <c r="B14" s="30">
        <v>3</v>
      </c>
      <c r="C14" s="31"/>
      <c r="D14" s="31"/>
      <c r="E14" s="25"/>
      <c r="F14" s="71">
        <f>IF(FIND(A14,"Mo,Di,Mi,Do,Fr,Sa,So,  ")&lt;20,  IF(ISNA(VLOOKUP(DATE(YEAR(TERMIN),MONTH(TERMIN),B14),Feiertage!A:B,2,FALSE)), HLOOKUP(A14,$E$4:$K$5,2,FALSE),0),0)</f>
        <v>0</v>
      </c>
      <c r="G14" s="32">
        <f t="shared" si="1"/>
        <v>0</v>
      </c>
      <c r="H14" s="27">
        <f t="shared" si="2"/>
        <v>0</v>
      </c>
      <c r="I14" s="27">
        <f t="shared" si="3"/>
        <v>0</v>
      </c>
      <c r="J14" s="28" t="str">
        <f>IF(ISNA(VLOOKUP(DATE(YEAR(TERMIN),MONTH(TERMIN),VALUE(B14)),Feiertage!A:B,2,FALSE)),"",VLOOKUP(DATE(YEAR(TERMIN),MONTH(TERMIN),VALUE(B14)),Feiertage!A:B,2,FALSE))</f>
        <v/>
      </c>
      <c r="K14" s="33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36" ht="14.25" x14ac:dyDescent="0.2">
      <c r="A15" s="22" t="str">
        <f t="shared" si="0"/>
        <v>Di</v>
      </c>
      <c r="B15" s="30">
        <v>4</v>
      </c>
      <c r="C15" s="31"/>
      <c r="D15" s="31"/>
      <c r="E15" s="25"/>
      <c r="F15" s="71">
        <f>IF(FIND(A15,"Mo,Di,Mi,Do,Fr,Sa,So,  ")&lt;20,  IF(ISNA(VLOOKUP(DATE(YEAR(TERMIN),MONTH(TERMIN),B15),Feiertage!A:B,2,FALSE)), HLOOKUP(A15,$E$4:$K$5,2,FALSE),0),0)</f>
        <v>0</v>
      </c>
      <c r="G15" s="32">
        <f t="shared" si="1"/>
        <v>0</v>
      </c>
      <c r="H15" s="27">
        <f t="shared" si="2"/>
        <v>0</v>
      </c>
      <c r="I15" s="27">
        <f t="shared" si="3"/>
        <v>0</v>
      </c>
      <c r="J15" s="28" t="str">
        <f>IF(ISNA(VLOOKUP(DATE(YEAR(TERMIN),MONTH(TERMIN),VALUE(B15)),Feiertage!A:B,2,FALSE)),"",VLOOKUP(DATE(YEAR(TERMIN),MONTH(TERMIN),VALUE(B15)),Feiertage!A:B,2,FALSE))</f>
        <v/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36" ht="14.25" x14ac:dyDescent="0.2">
      <c r="A16" s="22" t="str">
        <f t="shared" si="0"/>
        <v>Mi</v>
      </c>
      <c r="B16" s="30">
        <v>5</v>
      </c>
      <c r="C16" s="31"/>
      <c r="D16" s="31"/>
      <c r="E16" s="25"/>
      <c r="F16" s="71">
        <f>IF(FIND(A16,"Mo,Di,Mi,Do,Fr,Sa,So,  ")&lt;20,  IF(ISNA(VLOOKUP(DATE(YEAR(TERMIN),MONTH(TERMIN),B16),Feiertage!A:B,2,FALSE)), HLOOKUP(A16,$E$4:$K$5,2,FALSE),0),0)</f>
        <v>0</v>
      </c>
      <c r="G16" s="32">
        <f t="shared" si="1"/>
        <v>0</v>
      </c>
      <c r="H16" s="27">
        <f t="shared" si="2"/>
        <v>0</v>
      </c>
      <c r="I16" s="27">
        <f t="shared" si="3"/>
        <v>0</v>
      </c>
      <c r="J16" s="28" t="str">
        <f>IF(ISNA(VLOOKUP(DATE(YEAR(TERMIN),MONTH(TERMIN),VALUE(B16)),Feiertage!A:B,2,FALSE)),"",VLOOKUP(DATE(YEAR(TERMIN),MONTH(TERMIN),VALUE(B16)),Feiertage!A:B,2,FALSE))</f>
        <v/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4.25" x14ac:dyDescent="0.2">
      <c r="A17" s="22" t="str">
        <f t="shared" si="0"/>
        <v>Do</v>
      </c>
      <c r="B17" s="30">
        <v>6</v>
      </c>
      <c r="C17" s="31"/>
      <c r="D17" s="31"/>
      <c r="E17" s="25"/>
      <c r="F17" s="71">
        <f>IF(FIND(A17,"Mo,Di,Mi,Do,Fr,Sa,So,  ")&lt;20,  IF(ISNA(VLOOKUP(DATE(YEAR(TERMIN),MONTH(TERMIN),B17),Feiertage!A:B,2,FALSE)), HLOOKUP(A17,$E$4:$K$5,2,FALSE),0),0)</f>
        <v>0</v>
      </c>
      <c r="G17" s="32">
        <f t="shared" si="1"/>
        <v>0</v>
      </c>
      <c r="H17" s="27">
        <f t="shared" si="2"/>
        <v>0</v>
      </c>
      <c r="I17" s="27">
        <f t="shared" si="3"/>
        <v>0</v>
      </c>
      <c r="J17" s="28" t="str">
        <f>IF(ISNA(VLOOKUP(DATE(YEAR(TERMIN),MONTH(TERMIN),VALUE(B17)),Feiertage!A:B,2,FALSE)),"",VLOOKUP(DATE(YEAR(TERMIN),MONTH(TERMIN),VALUE(B17)),Feiertage!A:B,2,FALSE))</f>
        <v/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4.25" x14ac:dyDescent="0.2">
      <c r="A18" s="22" t="str">
        <f t="shared" si="0"/>
        <v>Fr</v>
      </c>
      <c r="B18" s="30">
        <v>7</v>
      </c>
      <c r="C18" s="31"/>
      <c r="D18" s="31"/>
      <c r="E18" s="25"/>
      <c r="F18" s="71">
        <f>IF(FIND(A18,"Mo,Di,Mi,Do,Fr,Sa,So,  ")&lt;20,  IF(ISNA(VLOOKUP(DATE(YEAR(TERMIN),MONTH(TERMIN),B18),Feiertage!A:B,2,FALSE)), HLOOKUP(A18,$E$4:$K$5,2,FALSE),0),0)</f>
        <v>0</v>
      </c>
      <c r="G18" s="32">
        <f t="shared" si="1"/>
        <v>0</v>
      </c>
      <c r="H18" s="27">
        <f t="shared" si="2"/>
        <v>0</v>
      </c>
      <c r="I18" s="27">
        <f t="shared" si="3"/>
        <v>0</v>
      </c>
      <c r="J18" s="28" t="str">
        <f>IF(ISNA(VLOOKUP(DATE(YEAR(TERMIN),MONTH(TERMIN),VALUE(B18)),Feiertage!A:B,2,FALSE)),"",VLOOKUP(DATE(YEAR(TERMIN),MONTH(TERMIN),VALUE(B18)),Feiertage!A:B,2,FALSE))</f>
        <v/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14.25" x14ac:dyDescent="0.2">
      <c r="A19" s="22" t="str">
        <f t="shared" si="0"/>
        <v>Sa</v>
      </c>
      <c r="B19" s="30">
        <v>8</v>
      </c>
      <c r="C19" s="31"/>
      <c r="D19" s="31"/>
      <c r="E19" s="25"/>
      <c r="F19" s="71">
        <f>IF(FIND(A19,"Mo,Di,Mi,Do,Fr,Sa,So,  ")&lt;20,  IF(ISNA(VLOOKUP(DATE(YEAR(TERMIN),MONTH(TERMIN),B19),Feiertage!A:B,2,FALSE)), HLOOKUP(A19,$E$4:$K$5,2,FALSE),0),0)</f>
        <v>0</v>
      </c>
      <c r="G19" s="32">
        <f t="shared" si="1"/>
        <v>0</v>
      </c>
      <c r="H19" s="27">
        <f t="shared" si="2"/>
        <v>0</v>
      </c>
      <c r="I19" s="27">
        <f t="shared" si="3"/>
        <v>0</v>
      </c>
      <c r="J19" s="28" t="str">
        <f>IF(ISNA(VLOOKUP(DATE(YEAR(TERMIN),MONTH(TERMIN),VALUE(B19)),Feiertage!A:B,2,FALSE)),"",VLOOKUP(DATE(YEAR(TERMIN),MONTH(TERMIN),VALUE(B19)),Feiertage!A:B,2,FALSE))</f>
        <v/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4.25" x14ac:dyDescent="0.2">
      <c r="A20" s="22" t="str">
        <f t="shared" si="0"/>
        <v>So</v>
      </c>
      <c r="B20" s="30">
        <v>9</v>
      </c>
      <c r="C20" s="31"/>
      <c r="D20" s="31"/>
      <c r="E20" s="25"/>
      <c r="F20" s="71">
        <f>IF(FIND(A20,"Mo,Di,Mi,Do,Fr,Sa,So,  ")&lt;20,  IF(ISNA(VLOOKUP(DATE(YEAR(TERMIN),MONTH(TERMIN),B20),Feiertage!A:B,2,FALSE)), HLOOKUP(A20,$E$4:$K$5,2,FALSE),0),0)</f>
        <v>0</v>
      </c>
      <c r="G20" s="32">
        <f t="shared" si="1"/>
        <v>0</v>
      </c>
      <c r="H20" s="27">
        <f t="shared" si="2"/>
        <v>0</v>
      </c>
      <c r="I20" s="27">
        <f t="shared" si="3"/>
        <v>0</v>
      </c>
      <c r="J20" s="28" t="str">
        <f>IF(ISNA(VLOOKUP(DATE(YEAR(TERMIN),MONTH(TERMIN),VALUE(B20)),Feiertage!A:B,2,FALSE)),"",VLOOKUP(DATE(YEAR(TERMIN),MONTH(TERMIN),VALUE(B20)),Feiertage!A:B,2,FALSE))</f>
        <v/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4.25" x14ac:dyDescent="0.2">
      <c r="A21" s="22" t="str">
        <f t="shared" si="0"/>
        <v>Mo</v>
      </c>
      <c r="B21" s="30">
        <v>10</v>
      </c>
      <c r="C21" s="31"/>
      <c r="D21" s="31"/>
      <c r="E21" s="25"/>
      <c r="F21" s="71">
        <f>IF(FIND(A21,"Mo,Di,Mi,Do,Fr,Sa,So,  ")&lt;20,  IF(ISNA(VLOOKUP(DATE(YEAR(TERMIN),MONTH(TERMIN),B21),Feiertage!A:B,2,FALSE)), HLOOKUP(A21,$E$4:$K$5,2,FALSE),0),0)</f>
        <v>0</v>
      </c>
      <c r="G21" s="32">
        <f t="shared" si="1"/>
        <v>0</v>
      </c>
      <c r="H21" s="27">
        <f t="shared" si="2"/>
        <v>0</v>
      </c>
      <c r="I21" s="27">
        <f t="shared" si="3"/>
        <v>0</v>
      </c>
      <c r="J21" s="28" t="str">
        <f>IF(ISNA(VLOOKUP(DATE(YEAR(TERMIN),MONTH(TERMIN),VALUE(B21)),Feiertage!A:B,2,FALSE)),"",VLOOKUP(DATE(YEAR(TERMIN),MONTH(TERMIN),VALUE(B21)),Feiertage!A:B,2,FALSE))</f>
        <v/>
      </c>
      <c r="K21" s="66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14.25" x14ac:dyDescent="0.2">
      <c r="A22" s="22" t="str">
        <f t="shared" si="0"/>
        <v>Di</v>
      </c>
      <c r="B22" s="30">
        <v>11</v>
      </c>
      <c r="C22" s="31"/>
      <c r="D22" s="31"/>
      <c r="E22" s="25"/>
      <c r="F22" s="71">
        <f>IF(FIND(A22,"Mo,Di,Mi,Do,Fr,Sa,So,  ")&lt;20,  IF(ISNA(VLOOKUP(DATE(YEAR(TERMIN),MONTH(TERMIN),B22),Feiertage!A:B,2,FALSE)), HLOOKUP(A22,$E$4:$K$5,2,FALSE),0),0)</f>
        <v>0</v>
      </c>
      <c r="G22" s="32">
        <f t="shared" si="1"/>
        <v>0</v>
      </c>
      <c r="H22" s="27">
        <f t="shared" si="2"/>
        <v>0</v>
      </c>
      <c r="I22" s="27">
        <f t="shared" si="3"/>
        <v>0</v>
      </c>
      <c r="J22" s="28" t="str">
        <f>IF(ISNA(VLOOKUP(DATE(YEAR(TERMIN),MONTH(TERMIN),VALUE(B22)),Feiertage!A:B,2,FALSE)),"",VLOOKUP(DATE(YEAR(TERMIN),MONTH(TERMIN),VALUE(B22)),Feiertage!A:B,2,FALSE))</f>
        <v/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14.25" x14ac:dyDescent="0.2">
      <c r="A23" s="22" t="str">
        <f t="shared" si="0"/>
        <v>Mi</v>
      </c>
      <c r="B23" s="30">
        <v>12</v>
      </c>
      <c r="C23" s="31"/>
      <c r="D23" s="31"/>
      <c r="E23" s="25"/>
      <c r="F23" s="71">
        <f>IF(FIND(A23,"Mo,Di,Mi,Do,Fr,Sa,So,  ")&lt;20,  IF(ISNA(VLOOKUP(DATE(YEAR(TERMIN),MONTH(TERMIN),B23),Feiertage!A:B,2,FALSE)), HLOOKUP(A23,$E$4:$K$5,2,FALSE),0),0)</f>
        <v>0</v>
      </c>
      <c r="G23" s="32">
        <f t="shared" si="1"/>
        <v>0</v>
      </c>
      <c r="H23" s="27">
        <f t="shared" si="2"/>
        <v>0</v>
      </c>
      <c r="I23" s="27">
        <f t="shared" si="3"/>
        <v>0</v>
      </c>
      <c r="J23" s="28" t="str">
        <f>IF(ISNA(VLOOKUP(DATE(YEAR(TERMIN),MONTH(TERMIN),VALUE(B23)),Feiertage!A:B,2,FALSE)),"",VLOOKUP(DATE(YEAR(TERMIN),MONTH(TERMIN),VALUE(B23)),Feiertage!A:B,2,FALSE))</f>
        <v/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4.25" x14ac:dyDescent="0.2">
      <c r="A24" s="22" t="str">
        <f t="shared" si="0"/>
        <v>Do</v>
      </c>
      <c r="B24" s="30">
        <v>13</v>
      </c>
      <c r="C24" s="31"/>
      <c r="D24" s="31"/>
      <c r="E24" s="25"/>
      <c r="F24" s="71">
        <f>IF(FIND(A24,"Mo,Di,Mi,Do,Fr,Sa,So,  ")&lt;20,  IF(ISNA(VLOOKUP(DATE(YEAR(TERMIN),MONTH(TERMIN),B24),Feiertage!A:B,2,FALSE)), HLOOKUP(A24,$E$4:$K$5,2,FALSE),0),0)</f>
        <v>0</v>
      </c>
      <c r="G24" s="32">
        <f t="shared" si="1"/>
        <v>0</v>
      </c>
      <c r="H24" s="27">
        <f t="shared" si="2"/>
        <v>0</v>
      </c>
      <c r="I24" s="27">
        <f t="shared" si="3"/>
        <v>0</v>
      </c>
      <c r="J24" s="28" t="str">
        <f>IF(ISNA(VLOOKUP(DATE(YEAR(TERMIN),MONTH(TERMIN),VALUE(B24)),Feiertage!A:B,2,FALSE)),"",VLOOKUP(DATE(YEAR(TERMIN),MONTH(TERMIN),VALUE(B24)),Feiertage!A:B,2,FALSE))</f>
        <v/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14.25" x14ac:dyDescent="0.2">
      <c r="A25" s="22" t="str">
        <f t="shared" si="0"/>
        <v>Fr</v>
      </c>
      <c r="B25" s="30">
        <v>14</v>
      </c>
      <c r="C25" s="31"/>
      <c r="D25" s="31"/>
      <c r="E25" s="25"/>
      <c r="F25" s="71">
        <f>IF(FIND(A25,"Mo,Di,Mi,Do,Fr,Sa,So,  ")&lt;20,  IF(ISNA(VLOOKUP(DATE(YEAR(TERMIN),MONTH(TERMIN),B25),Feiertage!A:B,2,FALSE)), HLOOKUP(A25,$E$4:$K$5,2,FALSE),0),0)</f>
        <v>0</v>
      </c>
      <c r="G25" s="32">
        <f t="shared" si="1"/>
        <v>0</v>
      </c>
      <c r="H25" s="27">
        <f t="shared" si="2"/>
        <v>0</v>
      </c>
      <c r="I25" s="27">
        <f t="shared" si="3"/>
        <v>0</v>
      </c>
      <c r="J25" s="28" t="str">
        <f>IF(ISNA(VLOOKUP(DATE(YEAR(TERMIN),MONTH(TERMIN),VALUE(B25)),Feiertage!A:B,2,FALSE)),"",VLOOKUP(DATE(YEAR(TERMIN),MONTH(TERMIN),VALUE(B25)),Feiertage!A:B,2,FALSE))</f>
        <v/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4.25" x14ac:dyDescent="0.2">
      <c r="A26" s="22" t="str">
        <f t="shared" si="0"/>
        <v>Sa</v>
      </c>
      <c r="B26" s="30">
        <v>15</v>
      </c>
      <c r="C26" s="31"/>
      <c r="D26" s="31"/>
      <c r="E26" s="25"/>
      <c r="F26" s="71">
        <f>IF(FIND(A26,"Mo,Di,Mi,Do,Fr,Sa,So,  ")&lt;20,  IF(ISNA(VLOOKUP(DATE(YEAR(TERMIN),MONTH(TERMIN),B26),Feiertage!A:B,2,FALSE)), HLOOKUP(A26,$E$4:$K$5,2,FALSE),0),0)</f>
        <v>0</v>
      </c>
      <c r="G26" s="32">
        <f t="shared" si="1"/>
        <v>0</v>
      </c>
      <c r="H26" s="27">
        <f t="shared" si="2"/>
        <v>0</v>
      </c>
      <c r="I26" s="27">
        <f t="shared" si="3"/>
        <v>0</v>
      </c>
      <c r="J26" s="28" t="str">
        <f>IF(ISNA(VLOOKUP(DATE(YEAR(TERMIN),MONTH(TERMIN),VALUE(B26)),Feiertage!A:B,2,FALSE)),"",VLOOKUP(DATE(YEAR(TERMIN),MONTH(TERMIN),VALUE(B26)),Feiertage!A:B,2,FALSE))</f>
        <v/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14.25" x14ac:dyDescent="0.2">
      <c r="A27" s="22" t="str">
        <f t="shared" si="0"/>
        <v>So</v>
      </c>
      <c r="B27" s="30">
        <v>16</v>
      </c>
      <c r="C27" s="31"/>
      <c r="D27" s="31"/>
      <c r="E27" s="25"/>
      <c r="F27" s="71">
        <f>IF(FIND(A27,"Mo,Di,Mi,Do,Fr,Sa,So,  ")&lt;20,  IF(ISNA(VLOOKUP(DATE(YEAR(TERMIN),MONTH(TERMIN),B27),Feiertage!A:B,2,FALSE)), HLOOKUP(A27,$E$4:$K$5,2,FALSE),0),0)</f>
        <v>0</v>
      </c>
      <c r="G27" s="32">
        <f t="shared" si="1"/>
        <v>0</v>
      </c>
      <c r="H27" s="27">
        <f t="shared" si="2"/>
        <v>0</v>
      </c>
      <c r="I27" s="27">
        <f t="shared" si="3"/>
        <v>0</v>
      </c>
      <c r="J27" s="28" t="str">
        <f>IF(ISNA(VLOOKUP(DATE(YEAR(TERMIN),MONTH(TERMIN),VALUE(B27)),Feiertage!A:B,2,FALSE)),"",VLOOKUP(DATE(YEAR(TERMIN),MONTH(TERMIN),VALUE(B27)),Feiertage!A:B,2,FALSE))</f>
        <v/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4.25" x14ac:dyDescent="0.2">
      <c r="A28" s="22" t="str">
        <f t="shared" si="0"/>
        <v>Mo</v>
      </c>
      <c r="B28" s="30">
        <v>17</v>
      </c>
      <c r="C28" s="31"/>
      <c r="D28" s="31"/>
      <c r="E28" s="25"/>
      <c r="F28" s="71">
        <f>IF(FIND(A28,"Mo,Di,Mi,Do,Fr,Sa,So,  ")&lt;20,  IF(ISNA(VLOOKUP(DATE(YEAR(TERMIN),MONTH(TERMIN),B28),Feiertage!A:B,2,FALSE)), HLOOKUP(A28,$E$4:$K$5,2,FALSE),0),0)</f>
        <v>0</v>
      </c>
      <c r="G28" s="32">
        <f t="shared" si="1"/>
        <v>0</v>
      </c>
      <c r="H28" s="27">
        <f t="shared" si="2"/>
        <v>0</v>
      </c>
      <c r="I28" s="27">
        <f t="shared" si="3"/>
        <v>0</v>
      </c>
      <c r="J28" s="28" t="str">
        <f>IF(ISNA(VLOOKUP(DATE(YEAR(TERMIN),MONTH(TERMIN),VALUE(B28)),Feiertage!A:B,2,FALSE)),"",VLOOKUP(DATE(YEAR(TERMIN),MONTH(TERMIN),VALUE(B28)),Feiertage!A:B,2,FALSE))</f>
        <v/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14.25" x14ac:dyDescent="0.2">
      <c r="A29" s="22" t="str">
        <f t="shared" si="0"/>
        <v>Di</v>
      </c>
      <c r="B29" s="30">
        <v>18</v>
      </c>
      <c r="C29" s="31"/>
      <c r="D29" s="31"/>
      <c r="E29" s="25"/>
      <c r="F29" s="71">
        <f>IF(FIND(A29,"Mo,Di,Mi,Do,Fr,Sa,So,  ")&lt;20,  IF(ISNA(VLOOKUP(DATE(YEAR(TERMIN),MONTH(TERMIN),B29),Feiertage!A:B,2,FALSE)), HLOOKUP(A29,$E$4:$K$5,2,FALSE),0),0)</f>
        <v>0</v>
      </c>
      <c r="G29" s="32">
        <f t="shared" si="1"/>
        <v>0</v>
      </c>
      <c r="H29" s="27">
        <f t="shared" si="2"/>
        <v>0</v>
      </c>
      <c r="I29" s="27">
        <f t="shared" si="3"/>
        <v>0</v>
      </c>
      <c r="J29" s="28" t="str">
        <f>IF(ISNA(VLOOKUP(DATE(YEAR(TERMIN),MONTH(TERMIN),VALUE(B29)),Feiertage!A:B,2,FALSE)),"",VLOOKUP(DATE(YEAR(TERMIN),MONTH(TERMIN),VALUE(B29)),Feiertage!A:B,2,FALSE))</f>
        <v/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4.25" x14ac:dyDescent="0.2">
      <c r="A30" s="22" t="str">
        <f t="shared" si="0"/>
        <v>Mi</v>
      </c>
      <c r="B30" s="30">
        <v>19</v>
      </c>
      <c r="C30" s="31"/>
      <c r="D30" s="31"/>
      <c r="E30" s="25"/>
      <c r="F30" s="71">
        <f>IF(FIND(A30,"Mo,Di,Mi,Do,Fr,Sa,So,  ")&lt;20,  IF(ISNA(VLOOKUP(DATE(YEAR(TERMIN),MONTH(TERMIN),B30),Feiertage!A:B,2,FALSE)), HLOOKUP(A30,$E$4:$K$5,2,FALSE),0),0)</f>
        <v>0</v>
      </c>
      <c r="G30" s="32">
        <f t="shared" si="1"/>
        <v>0</v>
      </c>
      <c r="H30" s="27">
        <f t="shared" si="2"/>
        <v>0</v>
      </c>
      <c r="I30" s="27">
        <f t="shared" si="3"/>
        <v>0</v>
      </c>
      <c r="J30" s="28" t="str">
        <f>IF(ISNA(VLOOKUP(DATE(YEAR(TERMIN),MONTH(TERMIN),VALUE(B30)),Feiertage!A:B,2,FALSE)),"",VLOOKUP(DATE(YEAR(TERMIN),MONTH(TERMIN),VALUE(B30)),Feiertage!A:B,2,FALSE))</f>
        <v/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4.25" x14ac:dyDescent="0.2">
      <c r="A31" s="22" t="str">
        <f t="shared" si="0"/>
        <v>Do</v>
      </c>
      <c r="B31" s="30">
        <v>20</v>
      </c>
      <c r="C31" s="31"/>
      <c r="D31" s="31"/>
      <c r="E31" s="25"/>
      <c r="F31" s="71">
        <f>IF(FIND(A31,"Mo,Di,Mi,Do,Fr,Sa,So,  ")&lt;20,  IF(ISNA(VLOOKUP(DATE(YEAR(TERMIN),MONTH(TERMIN),B31),Feiertage!A:B,2,FALSE)), HLOOKUP(A31,$E$4:$K$5,2,FALSE),0),0)</f>
        <v>0</v>
      </c>
      <c r="G31" s="32">
        <f t="shared" si="1"/>
        <v>0</v>
      </c>
      <c r="H31" s="27">
        <f t="shared" si="2"/>
        <v>0</v>
      </c>
      <c r="I31" s="27">
        <f t="shared" si="3"/>
        <v>0</v>
      </c>
      <c r="J31" s="28" t="str">
        <f>IF(ISNA(VLOOKUP(DATE(YEAR(TERMIN),MONTH(TERMIN),VALUE(B31)),Feiertage!A:B,2,FALSE)),"",VLOOKUP(DATE(YEAR(TERMIN),MONTH(TERMIN),VALUE(B31)),Feiertage!A:B,2,FALSE))</f>
        <v/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4.25" x14ac:dyDescent="0.2">
      <c r="A32" s="22" t="str">
        <f t="shared" si="0"/>
        <v>Fr</v>
      </c>
      <c r="B32" s="30">
        <v>21</v>
      </c>
      <c r="C32" s="31"/>
      <c r="D32" s="31"/>
      <c r="E32" s="25"/>
      <c r="F32" s="71">
        <f>IF(FIND(A32,"Mo,Di,Mi,Do,Fr,Sa,So,  ")&lt;20,  IF(ISNA(VLOOKUP(DATE(YEAR(TERMIN),MONTH(TERMIN),B32),Feiertage!A:B,2,FALSE)), HLOOKUP(A32,$E$4:$K$5,2,FALSE),0),0)</f>
        <v>0</v>
      </c>
      <c r="G32" s="32">
        <f t="shared" si="1"/>
        <v>0</v>
      </c>
      <c r="H32" s="27">
        <f t="shared" si="2"/>
        <v>0</v>
      </c>
      <c r="I32" s="27">
        <f t="shared" si="3"/>
        <v>0</v>
      </c>
      <c r="J32" s="28" t="str">
        <f>IF(ISNA(VLOOKUP(DATE(YEAR(TERMIN),MONTH(TERMIN),VALUE(B32)),Feiertage!A:B,2,FALSE)),"",VLOOKUP(DATE(YEAR(TERMIN),MONTH(TERMIN),VALUE(B32)),Feiertage!A:B,2,FALSE))</f>
        <v/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30" ht="14.25" x14ac:dyDescent="0.2">
      <c r="A33" s="22" t="str">
        <f t="shared" si="0"/>
        <v>Sa</v>
      </c>
      <c r="B33" s="30">
        <v>22</v>
      </c>
      <c r="C33" s="31"/>
      <c r="D33" s="31"/>
      <c r="E33" s="25"/>
      <c r="F33" s="71">
        <f>IF(FIND(A33,"Mo,Di,Mi,Do,Fr,Sa,So,  ")&lt;20,  IF(ISNA(VLOOKUP(DATE(YEAR(TERMIN),MONTH(TERMIN),B33),Feiertage!A:B,2,FALSE)), HLOOKUP(A33,$E$4:$K$5,2,FALSE),0),0)</f>
        <v>0</v>
      </c>
      <c r="G33" s="32">
        <f t="shared" si="1"/>
        <v>0</v>
      </c>
      <c r="H33" s="27">
        <f t="shared" si="2"/>
        <v>0</v>
      </c>
      <c r="I33" s="27">
        <f t="shared" si="3"/>
        <v>0</v>
      </c>
      <c r="J33" s="28" t="str">
        <f>IF(ISNA(VLOOKUP(DATE(YEAR(TERMIN),MONTH(TERMIN),VALUE(B33)),Feiertage!A:B,2,FALSE)),"",VLOOKUP(DATE(YEAR(TERMIN),MONTH(TERMIN),VALUE(B33)),Feiertage!A:B,2,FALSE))</f>
        <v/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30" ht="14.25" x14ac:dyDescent="0.2">
      <c r="A34" s="22" t="str">
        <f t="shared" si="0"/>
        <v>So</v>
      </c>
      <c r="B34" s="30">
        <v>23</v>
      </c>
      <c r="C34" s="31"/>
      <c r="D34" s="31"/>
      <c r="E34" s="25"/>
      <c r="F34" s="71">
        <f>IF(FIND(A34,"Mo,Di,Mi,Do,Fr,Sa,So,  ")&lt;20,  IF(ISNA(VLOOKUP(DATE(YEAR(TERMIN),MONTH(TERMIN),B34),Feiertage!A:B,2,FALSE)), HLOOKUP(A34,$E$4:$K$5,2,FALSE),0),0)</f>
        <v>0</v>
      </c>
      <c r="G34" s="32">
        <f t="shared" si="1"/>
        <v>0</v>
      </c>
      <c r="H34" s="27">
        <f t="shared" si="2"/>
        <v>0</v>
      </c>
      <c r="I34" s="27">
        <f t="shared" si="3"/>
        <v>0</v>
      </c>
      <c r="J34" s="28" t="str">
        <f>IF(ISNA(VLOOKUP(DATE(YEAR(TERMIN),MONTH(TERMIN),VALUE(B34)),Feiertage!A:B,2,FALSE)),"",VLOOKUP(DATE(YEAR(TERMIN),MONTH(TERMIN),VALUE(B34)),Feiertage!A:B,2,FALSE))</f>
        <v/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30" ht="14.25" x14ac:dyDescent="0.2">
      <c r="A35" s="22" t="str">
        <f t="shared" si="0"/>
        <v>Mo</v>
      </c>
      <c r="B35" s="30">
        <v>24</v>
      </c>
      <c r="C35" s="31"/>
      <c r="D35" s="31"/>
      <c r="E35" s="25"/>
      <c r="F35" s="71">
        <f>IF(FIND(A35,"Mo,Di,Mi,Do,Fr,Sa,So,  ")&lt;20,  IF(ISNA(VLOOKUP(DATE(YEAR(TERMIN),MONTH(TERMIN),B35),Feiertage!A:B,2,FALSE)), HLOOKUP(A35,$E$4:$K$5,2,FALSE),0),0)</f>
        <v>0</v>
      </c>
      <c r="G35" s="32">
        <f t="shared" si="1"/>
        <v>0</v>
      </c>
      <c r="H35" s="27">
        <f t="shared" si="2"/>
        <v>0</v>
      </c>
      <c r="I35" s="27">
        <f t="shared" si="3"/>
        <v>0</v>
      </c>
      <c r="J35" s="28" t="str">
        <f>IF(ISNA(VLOOKUP(DATE(YEAR(TERMIN),MONTH(TERMIN),VALUE(B35)),Feiertage!A:B,2,FALSE)),"",VLOOKUP(DATE(YEAR(TERMIN),MONTH(TERMIN),VALUE(B35)),Feiertage!A:B,2,FALSE))</f>
        <v/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30" ht="14.25" x14ac:dyDescent="0.2">
      <c r="A36" s="22" t="str">
        <f t="shared" si="0"/>
        <v>Di</v>
      </c>
      <c r="B36" s="30">
        <v>25</v>
      </c>
      <c r="C36" s="31"/>
      <c r="D36" s="31"/>
      <c r="E36" s="25"/>
      <c r="F36" s="71">
        <f>IF(FIND(A36,"Mo,Di,Mi,Do,Fr,Sa,So,  ")&lt;20,  IF(ISNA(VLOOKUP(DATE(YEAR(TERMIN),MONTH(TERMIN),B36),Feiertage!A:B,2,FALSE)), HLOOKUP(A36,$E$4:$K$5,2,FALSE),0),0)</f>
        <v>0</v>
      </c>
      <c r="G36" s="32">
        <f t="shared" si="1"/>
        <v>0</v>
      </c>
      <c r="H36" s="27">
        <f t="shared" si="2"/>
        <v>0</v>
      </c>
      <c r="I36" s="27">
        <f t="shared" si="3"/>
        <v>0</v>
      </c>
      <c r="J36" s="28" t="str">
        <f>IF(ISNA(VLOOKUP(DATE(YEAR(TERMIN),MONTH(TERMIN),VALUE(B36)),Feiertage!A:B,2,FALSE)),"",VLOOKUP(DATE(YEAR(TERMIN),MONTH(TERMIN),VALUE(B36)),Feiertage!A:B,2,FALSE))</f>
        <v/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30" ht="14.25" x14ac:dyDescent="0.2">
      <c r="A37" s="22" t="str">
        <f t="shared" si="0"/>
        <v>Mi</v>
      </c>
      <c r="B37" s="30">
        <v>26</v>
      </c>
      <c r="C37" s="31"/>
      <c r="D37" s="31"/>
      <c r="E37" s="25"/>
      <c r="F37" s="71">
        <f>IF(FIND(A37,"Mo,Di,Mi,Do,Fr,Sa,So,  ")&lt;20,  IF(ISNA(VLOOKUP(DATE(YEAR(TERMIN),MONTH(TERMIN),B37),Feiertage!A:B,2,FALSE)), HLOOKUP(A37,$E$4:$K$5,2,FALSE),0),0)</f>
        <v>0</v>
      </c>
      <c r="G37" s="32">
        <f t="shared" si="1"/>
        <v>0</v>
      </c>
      <c r="H37" s="27">
        <f t="shared" si="2"/>
        <v>0</v>
      </c>
      <c r="I37" s="27">
        <f t="shared" si="3"/>
        <v>0</v>
      </c>
      <c r="J37" s="28" t="str">
        <f>IF(ISNA(VLOOKUP(DATE(YEAR(TERMIN),MONTH(TERMIN),VALUE(B37)),Feiertage!A:B,2,FALSE)),"",VLOOKUP(DATE(YEAR(TERMIN),MONTH(TERMIN),VALUE(B37)),Feiertage!A:B,2,FALSE))</f>
        <v/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30" ht="14.25" x14ac:dyDescent="0.2">
      <c r="A38" s="22" t="str">
        <f t="shared" si="0"/>
        <v>Do</v>
      </c>
      <c r="B38" s="30">
        <v>27</v>
      </c>
      <c r="C38" s="31"/>
      <c r="D38" s="31"/>
      <c r="E38" s="25"/>
      <c r="F38" s="71">
        <f>IF(FIND(A38,"Mo,Di,Mi,Do,Fr,Sa,So,  ")&lt;20,  IF(ISNA(VLOOKUP(DATE(YEAR(TERMIN),MONTH(TERMIN),B38),Feiertage!A:B,2,FALSE)), HLOOKUP(A38,$E$4:$K$5,2,FALSE),0),0)</f>
        <v>0</v>
      </c>
      <c r="G38" s="32">
        <f t="shared" si="1"/>
        <v>0</v>
      </c>
      <c r="H38" s="27">
        <f t="shared" si="2"/>
        <v>0</v>
      </c>
      <c r="I38" s="27">
        <f t="shared" si="3"/>
        <v>0</v>
      </c>
      <c r="J38" s="28" t="str">
        <f>IF(ISNA(VLOOKUP(DATE(YEAR(TERMIN),MONTH(TERMIN),VALUE(B38)),Feiertage!A:B,2,FALSE)),"",VLOOKUP(DATE(YEAR(TERMIN),MONTH(TERMIN),VALUE(B38)),Feiertage!A:B,2,FALSE))</f>
        <v/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30" ht="14.25" x14ac:dyDescent="0.2">
      <c r="A39" s="22" t="str">
        <f t="shared" si="0"/>
        <v>Fr</v>
      </c>
      <c r="B39" s="30">
        <v>28</v>
      </c>
      <c r="C39" s="31"/>
      <c r="D39" s="31"/>
      <c r="E39" s="25"/>
      <c r="F39" s="71">
        <f>IF(FIND(A39,"Mo,Di,Mi,Do,Fr,Sa,So,  ")&lt;20,  IF(ISNA(VLOOKUP(DATE(YEAR(TERMIN),MONTH(TERMIN),B39),Feiertage!A:B,2,FALSE)), HLOOKUP(A39,$E$4:$K$5,2,FALSE),0),0)</f>
        <v>0</v>
      </c>
      <c r="G39" s="32">
        <f t="shared" si="1"/>
        <v>0</v>
      </c>
      <c r="H39" s="27">
        <f t="shared" si="2"/>
        <v>0</v>
      </c>
      <c r="I39" s="27">
        <f t="shared" si="3"/>
        <v>0</v>
      </c>
      <c r="J39" s="28" t="str">
        <f>IF(ISNA(VLOOKUP(DATE(YEAR(TERMIN),MONTH(TERMIN),VALUE(B39)),Feiertage!A:B,2,FALSE)),"",VLOOKUP(DATE(YEAR(TERMIN),MONTH(TERMIN),VALUE(B39)),Feiertage!A:B,2,FALSE))</f>
        <v/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30" ht="14.25" x14ac:dyDescent="0.2">
      <c r="A40" s="22" t="str">
        <f>IF(MONTH(DATE(YEAR(TERMIN),MONTH(TERMIN),B37+3))=MONTH(TERMIN),TEXT(WEEKDAY(DATE(YEAR(TERMIN),MONTH(TERMIN),B37+3)),"TTT"),"  ")</f>
        <v>Sa</v>
      </c>
      <c r="B40" s="30">
        <f>IF(A40&gt;"  ",B39+1,"  ")</f>
        <v>29</v>
      </c>
      <c r="C40" s="31"/>
      <c r="D40" s="31"/>
      <c r="E40" s="25"/>
      <c r="F40" s="71">
        <f>IF(FIND(A40,"Mo,Di,Mi,Do,Fr,Sa,So,  ")&lt;20,  IF(ISNA(VLOOKUP(DATE(YEAR(TERMIN),MONTH(TERMIN),B40),Feiertage!A:B,2,FALSE)), HLOOKUP(A40,$E$4:$K$5,2,FALSE),0),0)</f>
        <v>0</v>
      </c>
      <c r="G40" s="32">
        <f t="shared" si="1"/>
        <v>0</v>
      </c>
      <c r="H40" s="27">
        <f t="shared" si="2"/>
        <v>0</v>
      </c>
      <c r="I40" s="27">
        <f t="shared" si="3"/>
        <v>0</v>
      </c>
      <c r="J40" s="28" t="str">
        <f>IF(A40&gt;"  ", IF(ISNA(VLOOKUP(DATE(YEAR(TERMIN),MONTH(TERMIN),VALUE(B40)),Feiertage!A:B,2,FALSE)),"",VLOOKUP(DATE(YEAR(TERMIN),MONTH(TERMIN),VALUE(B40)),Feiertage!A:B,2,FALSE)),"Entfällt")</f>
        <v/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30" ht="14.25" x14ac:dyDescent="0.2">
      <c r="A41" s="22" t="str">
        <f>IF(MONTH(DATE(YEAR(TERMIN),MONTH(TERMIN),B38+3))=MONTH(TERMIN),TEXT(WEEKDAY(DATE(YEAR(TERMIN),MONTH(TERMIN),B38+3)),"TTT"),"  ")</f>
        <v>So</v>
      </c>
      <c r="B41" s="30">
        <f>IF(A41&gt;"  ",B40+1,"  ")</f>
        <v>30</v>
      </c>
      <c r="C41" s="31"/>
      <c r="D41" s="31"/>
      <c r="E41" s="25"/>
      <c r="F41" s="71">
        <f>IF(FIND(A41,"Mo,Di,Mi,Do,Fr,Sa,So,  ")&lt;20,  IF(ISNA(VLOOKUP(DATE(YEAR(TERMIN),MONTH(TERMIN),B41),Feiertage!A:B,2,FALSE)), HLOOKUP(A41,$E$4:$K$5,2,FALSE),0),0)</f>
        <v>0</v>
      </c>
      <c r="G41" s="32">
        <f t="shared" si="1"/>
        <v>0</v>
      </c>
      <c r="H41" s="27">
        <f t="shared" si="2"/>
        <v>0</v>
      </c>
      <c r="I41" s="27">
        <f t="shared" si="3"/>
        <v>0</v>
      </c>
      <c r="J41" s="28" t="str">
        <f>IF(A41&gt;"  ", IF(ISNA(VLOOKUP(DATE(YEAR(TERMIN),MONTH(TERMIN),VALUE(B41)),Feiertage!A:B,2,FALSE)),"",VLOOKUP(DATE(YEAR(TERMIN),MONTH(TERMIN),VALUE(B41)),Feiertage!A:B,2,FALSE)),"Entfällt")</f>
        <v/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30" ht="14.25" x14ac:dyDescent="0.2">
      <c r="A42" s="22" t="str">
        <f>IF(MONTH(DATE(YEAR(TERMIN),MONTH(TERMIN),B39+3))=MONTH(TERMIN),TEXT(WEEKDAY(DATE(YEAR(TERMIN),MONTH(TERMIN),B39+3)),"TTT"),"  ")</f>
        <v xml:space="preserve">  </v>
      </c>
      <c r="B42" s="30" t="str">
        <f>IF(A42&gt;"  ",B41+1,"  ")</f>
        <v xml:space="preserve">  </v>
      </c>
      <c r="C42" s="34"/>
      <c r="D42" s="34"/>
      <c r="E42" s="35"/>
      <c r="F42" s="26">
        <f>IF(FIND(A42,"Mo,Di,Mi,Do,Fr,Sa,So,  ")&lt;16,  IF(ISNA(VLOOKUP(DATE(YEAR(TERMIN),MONTH(TERMIN),B42),Feiertage!A:B,2,FALSE)), HLOOKUP(A42,WAZ,2,FALSE),0),0)</f>
        <v>0</v>
      </c>
      <c r="G42" s="32">
        <f t="shared" si="1"/>
        <v>0</v>
      </c>
      <c r="H42" s="27">
        <f t="shared" si="2"/>
        <v>0</v>
      </c>
      <c r="I42" s="27">
        <f>I41+H42</f>
        <v>0</v>
      </c>
      <c r="J42" s="28" t="str">
        <f>IF(A42&gt;"  ", IF(ISNA(VLOOKUP(DATE(YEAR(TERMIN),MONTH(TERMIN),VALUE(B42)),Feiertage!A:B,2,FALSE)),"",VLOOKUP(DATE(YEAR(TERMIN),MONTH(TERMIN),VALUE(B42)),Feiertage!A:B,2,FALSE)),"Entfällt")</f>
        <v>Entfällt</v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30" ht="15.75" thickBot="1" x14ac:dyDescent="0.3">
      <c r="A43" s="75" t="s">
        <v>21</v>
      </c>
      <c r="B43" s="76"/>
      <c r="C43" s="76"/>
      <c r="D43" s="76"/>
      <c r="E43" s="63"/>
      <c r="F43" s="51">
        <f>SUM(F12:F42)</f>
        <v>0</v>
      </c>
      <c r="G43" s="52">
        <f>SUM(G12:G42)</f>
        <v>0</v>
      </c>
      <c r="H43" s="53">
        <f>SUM(H12:H42)</f>
        <v>0</v>
      </c>
      <c r="I43" s="54"/>
      <c r="J43" s="36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30" ht="15.75" thickBot="1" x14ac:dyDescent="0.3">
      <c r="E44" s="55" t="s">
        <v>20</v>
      </c>
      <c r="F44" s="58">
        <f>F43+F11</f>
        <v>0</v>
      </c>
      <c r="G44" s="58">
        <f>G43+G11</f>
        <v>0</v>
      </c>
      <c r="H44" s="64"/>
      <c r="I44" s="56">
        <f>I11+H43</f>
        <v>0</v>
      </c>
      <c r="J44" s="37" t="str">
        <f>CONCATENATE("entspricht: ",TEXT(ROUNDDOWN(I44,0),"##"),":",TEXT(ROUND((ABS(I44)-(ROUNDDOWN(ABS(I44),0)))*60,0),"0#")," Std.:Min.")</f>
        <v>entspricht: :0 Std.:Min.</v>
      </c>
      <c r="P44" s="38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ht="15" x14ac:dyDescent="0.25">
      <c r="A45" t="s">
        <v>22</v>
      </c>
      <c r="E45" s="59">
        <f>Dez.!F44</f>
        <v>0</v>
      </c>
      <c r="H45" s="39"/>
      <c r="I45" s="40"/>
      <c r="J45" s="41"/>
      <c r="P45" s="38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1:30" x14ac:dyDescent="0.2">
      <c r="A46" s="3" t="s">
        <v>36</v>
      </c>
      <c r="B46" s="3"/>
      <c r="C46" s="3"/>
      <c r="D46" s="3"/>
      <c r="E46" s="57">
        <f>G44</f>
        <v>0</v>
      </c>
      <c r="F46" s="3"/>
      <c r="P46" s="38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9" spans="1:30" ht="13.5" thickBot="1" x14ac:dyDescent="0.25">
      <c r="A49" s="42"/>
      <c r="B49" s="42"/>
      <c r="C49" s="42"/>
      <c r="D49" s="42"/>
      <c r="E49" s="42"/>
      <c r="F49" s="42"/>
      <c r="H49" s="3"/>
      <c r="I49" s="3"/>
      <c r="J49" s="3"/>
      <c r="P49" s="38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1:30" s="43" customFormat="1" x14ac:dyDescent="0.2">
      <c r="A50" s="43" t="s">
        <v>23</v>
      </c>
      <c r="H50" s="44"/>
      <c r="I50" s="44"/>
      <c r="J50" s="44"/>
      <c r="K50"/>
      <c r="L50"/>
      <c r="M50"/>
      <c r="N50"/>
      <c r="O50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1:30" x14ac:dyDescent="0.2">
      <c r="P51" s="38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x14ac:dyDescent="0.2">
      <c r="P52" s="38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x14ac:dyDescent="0.2">
      <c r="P53" s="38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x14ac:dyDescent="0.2">
      <c r="P54" s="38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x14ac:dyDescent="0.2">
      <c r="P55" s="38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x14ac:dyDescent="0.2">
      <c r="P56" s="38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x14ac:dyDescent="0.2">
      <c r="P57" s="38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x14ac:dyDescent="0.2">
      <c r="P58" s="3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x14ac:dyDescent="0.2"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x14ac:dyDescent="0.2"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x14ac:dyDescent="0.2"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x14ac:dyDescent="0.2"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x14ac:dyDescent="0.2"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x14ac:dyDescent="0.2"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7:30" x14ac:dyDescent="0.2"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7:30" x14ac:dyDescent="0.2"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7:30" x14ac:dyDescent="0.2"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7:30" x14ac:dyDescent="0.2"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7:30" x14ac:dyDescent="0.2"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7:30" x14ac:dyDescent="0.2"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7:30" x14ac:dyDescent="0.2"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7:30" x14ac:dyDescent="0.2"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7:30" x14ac:dyDescent="0.2"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17:30" x14ac:dyDescent="0.2"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7:30" x14ac:dyDescent="0.2"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spans="17:30" x14ac:dyDescent="0.2"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spans="17:30" x14ac:dyDescent="0.2"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7:30" x14ac:dyDescent="0.2"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7:30" x14ac:dyDescent="0.2"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7:30" x14ac:dyDescent="0.2"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7:30" x14ac:dyDescent="0.2"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7:30" x14ac:dyDescent="0.2"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7:30" x14ac:dyDescent="0.2"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7:30" x14ac:dyDescent="0.2"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7:30" x14ac:dyDescent="0.2"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7:30" x14ac:dyDescent="0.2"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7:30" x14ac:dyDescent="0.2"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7:30" x14ac:dyDescent="0.2"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7:30" x14ac:dyDescent="0.2"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7:30" x14ac:dyDescent="0.2"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7:30" x14ac:dyDescent="0.2"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7:30" x14ac:dyDescent="0.2"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7:30" x14ac:dyDescent="0.2"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7:30" x14ac:dyDescent="0.2"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7:30" x14ac:dyDescent="0.2"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7:30" x14ac:dyDescent="0.2"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7:30" x14ac:dyDescent="0.2"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7:30" x14ac:dyDescent="0.2"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7:30" x14ac:dyDescent="0.2"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7:30" x14ac:dyDescent="0.2"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7:30" x14ac:dyDescent="0.2"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7:30" x14ac:dyDescent="0.2"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7:30" x14ac:dyDescent="0.2"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7:30" x14ac:dyDescent="0.2"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7:30" x14ac:dyDescent="0.2"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7:30" x14ac:dyDescent="0.2"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7:30" x14ac:dyDescent="0.2"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7:30" x14ac:dyDescent="0.2"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7:30" x14ac:dyDescent="0.2"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7:30" x14ac:dyDescent="0.2"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7:30" x14ac:dyDescent="0.2"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7:30" x14ac:dyDescent="0.2"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7:30" x14ac:dyDescent="0.2"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7:30" x14ac:dyDescent="0.2"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7:30" x14ac:dyDescent="0.2"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7:30" x14ac:dyDescent="0.2"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7:30" x14ac:dyDescent="0.2"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7:30" x14ac:dyDescent="0.2"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7:30" x14ac:dyDescent="0.2"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7:30" x14ac:dyDescent="0.2"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7:30" x14ac:dyDescent="0.2"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7:30" x14ac:dyDescent="0.2"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7:30" x14ac:dyDescent="0.2"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7:30" x14ac:dyDescent="0.2"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7:30" x14ac:dyDescent="0.2"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7:30" x14ac:dyDescent="0.2"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7:30" x14ac:dyDescent="0.2"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7:30" x14ac:dyDescent="0.2"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7:30" x14ac:dyDescent="0.2"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7:30" x14ac:dyDescent="0.2"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7:30" x14ac:dyDescent="0.2"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7:30" x14ac:dyDescent="0.2"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7:30" x14ac:dyDescent="0.2"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7:30" x14ac:dyDescent="0.2"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7:30" x14ac:dyDescent="0.2"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7:30" x14ac:dyDescent="0.2"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</row>
    <row r="137" spans="17:30" x14ac:dyDescent="0.2"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7:30" x14ac:dyDescent="0.2"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7:30" x14ac:dyDescent="0.2"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7:30" x14ac:dyDescent="0.2"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</row>
    <row r="141" spans="17:30" x14ac:dyDescent="0.2"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</row>
    <row r="142" spans="17:30" x14ac:dyDescent="0.2"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</row>
    <row r="143" spans="17:30" x14ac:dyDescent="0.2"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</row>
    <row r="144" spans="17:30" x14ac:dyDescent="0.2"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7:30" x14ac:dyDescent="0.2"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7:30" x14ac:dyDescent="0.2"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</row>
    <row r="147" spans="17:30" x14ac:dyDescent="0.2"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</row>
    <row r="148" spans="17:30" x14ac:dyDescent="0.2"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</row>
    <row r="149" spans="17:30" x14ac:dyDescent="0.2"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</row>
    <row r="150" spans="17:30" x14ac:dyDescent="0.2"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</row>
    <row r="151" spans="17:30" x14ac:dyDescent="0.2"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</row>
    <row r="152" spans="17:30" x14ac:dyDescent="0.2"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</row>
    <row r="153" spans="17:30" x14ac:dyDescent="0.2"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</row>
    <row r="154" spans="17:30" x14ac:dyDescent="0.2"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</row>
    <row r="155" spans="17:30" x14ac:dyDescent="0.2"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</row>
    <row r="156" spans="17:30" x14ac:dyDescent="0.2"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</row>
    <row r="157" spans="17:30" x14ac:dyDescent="0.2"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</row>
    <row r="158" spans="17:30" x14ac:dyDescent="0.2"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</row>
    <row r="159" spans="17:30" x14ac:dyDescent="0.2"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</row>
    <row r="160" spans="17:30" x14ac:dyDescent="0.2"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</row>
    <row r="161" spans="17:30" x14ac:dyDescent="0.2"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</row>
    <row r="162" spans="17:30" x14ac:dyDescent="0.2"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</row>
    <row r="163" spans="17:30" x14ac:dyDescent="0.2"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</row>
    <row r="164" spans="17:30" x14ac:dyDescent="0.2"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7:30" x14ac:dyDescent="0.2"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7:30" x14ac:dyDescent="0.2"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</row>
    <row r="167" spans="17:30" x14ac:dyDescent="0.2"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</row>
    <row r="168" spans="17:30" x14ac:dyDescent="0.2"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</row>
    <row r="169" spans="17:30" x14ac:dyDescent="0.2"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</row>
    <row r="170" spans="17:30" x14ac:dyDescent="0.2"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</row>
    <row r="171" spans="17:30" x14ac:dyDescent="0.2"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</row>
    <row r="172" spans="17:30" x14ac:dyDescent="0.2"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</row>
  </sheetData>
  <mergeCells count="8">
    <mergeCell ref="A43:D43"/>
    <mergeCell ref="A10:B10"/>
    <mergeCell ref="D7:G7"/>
    <mergeCell ref="D2:H2"/>
    <mergeCell ref="A2:C2"/>
    <mergeCell ref="C8:D8"/>
    <mergeCell ref="A8:B9"/>
    <mergeCell ref="A4:D5"/>
  </mergeCells>
  <phoneticPr fontId="0" type="noConversion"/>
  <pageMargins left="0.78740157499999996" right="0.78740157499999996" top="0.984251969" bottom="0.984251969" header="0.4921259845" footer="0.4921259845"/>
  <pageSetup paperSize="9" scale="86" orientation="portrait" horizontalDpi="300" verticalDpi="3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172"/>
  <sheetViews>
    <sheetView topLeftCell="A4" zoomScaleNormal="100" workbookViewId="0">
      <selection activeCell="K22" sqref="K22"/>
    </sheetView>
  </sheetViews>
  <sheetFormatPr baseColWidth="10" defaultRowHeight="12.75" x14ac:dyDescent="0.2"/>
  <cols>
    <col min="1" max="1" width="4" customWidth="1"/>
    <col min="2" max="2" width="3.5703125" customWidth="1"/>
    <col min="3" max="4" width="9.7109375" customWidth="1"/>
    <col min="5" max="5" width="10.140625" customWidth="1"/>
    <col min="6" max="9" width="9.7109375" customWidth="1"/>
    <col min="10" max="10" width="24.28515625" customWidth="1"/>
    <col min="11" max="11" width="14.42578125" customWidth="1"/>
    <col min="12" max="12" width="24.140625" customWidth="1"/>
    <col min="16" max="16" width="11.42578125" style="2"/>
  </cols>
  <sheetData>
    <row r="1" spans="1:36" ht="25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 x14ac:dyDescent="0.2">
      <c r="A2" s="83" t="s">
        <v>0</v>
      </c>
      <c r="B2" s="84"/>
      <c r="C2" s="84"/>
      <c r="D2" s="81">
        <f>Nov.!D2</f>
        <v>0</v>
      </c>
      <c r="E2" s="81"/>
      <c r="F2" s="81"/>
      <c r="G2" s="81"/>
      <c r="H2" s="82"/>
      <c r="I2" s="3"/>
      <c r="J2" s="4"/>
    </row>
    <row r="4" spans="1:36" ht="12.75" customHeight="1" x14ac:dyDescent="0.2">
      <c r="A4" s="90" t="s">
        <v>1</v>
      </c>
      <c r="B4" s="90"/>
      <c r="C4" s="90"/>
      <c r="D4" s="90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70" t="s">
        <v>39</v>
      </c>
      <c r="K4" s="70" t="s">
        <v>40</v>
      </c>
    </row>
    <row r="5" spans="1:36" x14ac:dyDescent="0.2">
      <c r="A5" s="90"/>
      <c r="B5" s="90"/>
      <c r="C5" s="90"/>
      <c r="D5" s="90"/>
      <c r="E5" s="6">
        <f>Nov.!E5</f>
        <v>0</v>
      </c>
      <c r="F5" s="6">
        <f>Nov.!F5</f>
        <v>0</v>
      </c>
      <c r="G5" s="6">
        <f>Nov.!G5</f>
        <v>0</v>
      </c>
      <c r="H5" s="6">
        <f>Nov.!H5</f>
        <v>0</v>
      </c>
      <c r="I5" s="6">
        <f>Nov.!I5</f>
        <v>0</v>
      </c>
      <c r="J5" s="6">
        <f>Nov.!J5</f>
        <v>0</v>
      </c>
      <c r="K5" s="6">
        <f>Nov.!K5</f>
        <v>0</v>
      </c>
    </row>
    <row r="7" spans="1:36" ht="13.5" thickBot="1" x14ac:dyDescent="0.25">
      <c r="A7" t="s">
        <v>7</v>
      </c>
      <c r="D7" s="79">
        <f>DATE(2025,12,1)</f>
        <v>45992</v>
      </c>
      <c r="E7" s="79"/>
      <c r="F7" s="80"/>
      <c r="G7" s="80"/>
    </row>
    <row r="8" spans="1:36" ht="22.5" x14ac:dyDescent="0.2">
      <c r="A8" s="86" t="s">
        <v>8</v>
      </c>
      <c r="B8" s="87"/>
      <c r="C8" s="85" t="s">
        <v>9</v>
      </c>
      <c r="D8" s="85"/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8" t="s">
        <v>15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ht="13.5" thickBot="1" x14ac:dyDescent="0.25">
      <c r="A9" s="88"/>
      <c r="B9" s="89"/>
      <c r="C9" s="10" t="s">
        <v>16</v>
      </c>
      <c r="D9" s="10" t="s">
        <v>17</v>
      </c>
      <c r="E9" s="11"/>
      <c r="F9" s="11"/>
      <c r="G9" s="10"/>
      <c r="H9" s="11" t="s">
        <v>18</v>
      </c>
      <c r="I9" s="11" t="s">
        <v>18</v>
      </c>
      <c r="J9" s="12"/>
      <c r="P9"/>
    </row>
    <row r="10" spans="1:36" s="15" customFormat="1" ht="15" thickBot="1" x14ac:dyDescent="0.25">
      <c r="A10" s="77" t="s">
        <v>19</v>
      </c>
      <c r="B10" s="78"/>
      <c r="C10" s="13">
        <v>0.3125</v>
      </c>
      <c r="D10" s="13">
        <v>0.66666666666666696</v>
      </c>
      <c r="E10" s="62">
        <v>1.0416666666666701E-2</v>
      </c>
      <c r="F10" s="47">
        <v>0.32083333333333303</v>
      </c>
      <c r="G10" s="48">
        <f>IF(D10-C10=0,0, IF(D10-C10-E10&lt;TIMEVALUE("6:00"),D10-C10-E10, IF(D10-C10&lt;TIMEVALUE("6:30"),TIMEVALUE("6:00"),D10-C10-E10-TIMEVALUE("0:30"))))</f>
        <v>0.32291666666666702</v>
      </c>
      <c r="H10" s="49">
        <f>((HOUR(G10)*60+MINUTE(G10))-(HOUR(F10)*60+MINUTE(F10)))/60</f>
        <v>0.05</v>
      </c>
      <c r="I10" s="50" t="str">
        <f>IF(ISERROR(I9+H10),"",I9+H10)</f>
        <v/>
      </c>
      <c r="J10" s="14"/>
      <c r="K10"/>
      <c r="L10"/>
      <c r="M10"/>
      <c r="N10"/>
      <c r="O10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36" s="15" customFormat="1" ht="15.75" thickBot="1" x14ac:dyDescent="0.3">
      <c r="A11" s="17"/>
      <c r="B11" s="18"/>
      <c r="C11" s="19"/>
      <c r="D11" s="19"/>
      <c r="E11" s="20" t="s">
        <v>20</v>
      </c>
      <c r="F11" s="60">
        <f>Nov.!F44</f>
        <v>0</v>
      </c>
      <c r="G11" s="60">
        <f>Nov.!G44</f>
        <v>0</v>
      </c>
      <c r="H11" s="68"/>
      <c r="I11" s="67">
        <f>Nov.!I44</f>
        <v>0</v>
      </c>
      <c r="J11" s="21"/>
      <c r="K11"/>
      <c r="L11"/>
      <c r="M11"/>
      <c r="N11"/>
      <c r="O11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36" ht="14.25" x14ac:dyDescent="0.2">
      <c r="A12" s="22" t="str">
        <f t="shared" ref="A12:A39" si="0">TEXT(WEEKDAY(DATE(YEAR(TERMIN),MONTH(TERMIN),B12)),"TTT")</f>
        <v>Mo</v>
      </c>
      <c r="B12" s="23">
        <v>1</v>
      </c>
      <c r="C12" s="24"/>
      <c r="D12" s="24"/>
      <c r="E12" s="25"/>
      <c r="F12" s="26">
        <f>IF(FIND(A12,"Mo,Di,Mi,Do,Fr,Sa,So,  ")&lt;20,  IF(ISNA(VLOOKUP(DATE(YEAR(TERMIN),MONTH(TERMIN),B12),Feiertage!A:B,2,FALSE)), HLOOKUP(A12,$E$4:$K$5,2,FALSE),0),0)</f>
        <v>0</v>
      </c>
      <c r="G12" s="32">
        <f t="shared" ref="G12:G42" si="1">IF(ISBLANK(C12),0, IF(ISTEXT(C12),F12,   IF(D12-C12-E12&lt;TIMEVALUE("6:00"),D12-C12-E12, IF(D12-C12&lt;TIMEVALUE("6:30"),TIMEVALUE("6:00"),D12-C12-E12-TIMEVALUE("0:30")))))</f>
        <v>0</v>
      </c>
      <c r="H12" s="27">
        <f t="shared" ref="H12:H42" si="2">((HOUR(G12)*60+MINUTE(G12))-(HOUR(F12)*60+MINUTE(F12)))/60</f>
        <v>0</v>
      </c>
      <c r="I12" s="65">
        <f t="shared" ref="I12:I41" si="3">IF(ISERROR(I11+H12),"",I11+H12)</f>
        <v>0</v>
      </c>
      <c r="J12" s="28" t="str">
        <f>IF(ISNA(VLOOKUP(DATE(YEAR(TERMIN),MONTH(TERMIN),VALUE(B12)),Feiertage!A:B,2,FALSE)),"",VLOOKUP(DATE(YEAR(TERMIN),MONTH(TERMIN),VALUE(B12)),Feiertage!A:B,2,FALSE))</f>
        <v/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36" ht="14.25" x14ac:dyDescent="0.2">
      <c r="A13" s="22" t="str">
        <f t="shared" si="0"/>
        <v>Di</v>
      </c>
      <c r="B13" s="30">
        <v>2</v>
      </c>
      <c r="C13" s="31"/>
      <c r="D13" s="31"/>
      <c r="E13" s="25"/>
      <c r="F13" s="71">
        <f>IF(FIND(A13,"Mo,Di,Mi,Do,Fr,Sa,So,  ")&lt;20,  IF(ISNA(VLOOKUP(DATE(YEAR(TERMIN),MONTH(TERMIN),B13),Feiertage!A:B,2,FALSE)), HLOOKUP(A13,$E$4:$K$5,2,FALSE),0),0)</f>
        <v>0</v>
      </c>
      <c r="G13" s="32">
        <f t="shared" si="1"/>
        <v>0</v>
      </c>
      <c r="H13" s="27">
        <f t="shared" si="2"/>
        <v>0</v>
      </c>
      <c r="I13" s="27">
        <f t="shared" si="3"/>
        <v>0</v>
      </c>
      <c r="J13" s="28" t="str">
        <f>IF(ISNA(VLOOKUP(DATE(YEAR(TERMIN),MONTH(TERMIN),VALUE(B13)),Feiertage!A:B,2,FALSE)),"",VLOOKUP(DATE(YEAR(TERMIN),MONTH(TERMIN),VALUE(B13)),Feiertage!A:B,2,FALSE))</f>
        <v/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36" ht="14.25" x14ac:dyDescent="0.2">
      <c r="A14" s="22" t="str">
        <f t="shared" si="0"/>
        <v>Mi</v>
      </c>
      <c r="B14" s="30">
        <v>3</v>
      </c>
      <c r="C14" s="31"/>
      <c r="D14" s="31"/>
      <c r="E14" s="25"/>
      <c r="F14" s="71">
        <f>IF(FIND(A14,"Mo,Di,Mi,Do,Fr,Sa,So,  ")&lt;20,  IF(ISNA(VLOOKUP(DATE(YEAR(TERMIN),MONTH(TERMIN),B14),Feiertage!A:B,2,FALSE)), HLOOKUP(A14,$E$4:$K$5,2,FALSE),0),0)</f>
        <v>0</v>
      </c>
      <c r="G14" s="32">
        <f t="shared" si="1"/>
        <v>0</v>
      </c>
      <c r="H14" s="27">
        <f t="shared" si="2"/>
        <v>0</v>
      </c>
      <c r="I14" s="27">
        <f t="shared" si="3"/>
        <v>0</v>
      </c>
      <c r="J14" s="28" t="str">
        <f>IF(ISNA(VLOOKUP(DATE(YEAR(TERMIN),MONTH(TERMIN),VALUE(B14)),Feiertage!A:B,2,FALSE)),"",VLOOKUP(DATE(YEAR(TERMIN),MONTH(TERMIN),VALUE(B14)),Feiertage!A:B,2,FALSE))</f>
        <v/>
      </c>
      <c r="K14" s="33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36" ht="14.25" x14ac:dyDescent="0.2">
      <c r="A15" s="22" t="str">
        <f t="shared" si="0"/>
        <v>Do</v>
      </c>
      <c r="B15" s="30">
        <v>4</v>
      </c>
      <c r="C15" s="31"/>
      <c r="D15" s="31"/>
      <c r="E15" s="25"/>
      <c r="F15" s="71">
        <f>IF(FIND(A15,"Mo,Di,Mi,Do,Fr,Sa,So,  ")&lt;20,  IF(ISNA(VLOOKUP(DATE(YEAR(TERMIN),MONTH(TERMIN),B15),Feiertage!A:B,2,FALSE)), HLOOKUP(A15,$E$4:$K$5,2,FALSE),0),0)</f>
        <v>0</v>
      </c>
      <c r="G15" s="32">
        <f t="shared" si="1"/>
        <v>0</v>
      </c>
      <c r="H15" s="27">
        <f t="shared" si="2"/>
        <v>0</v>
      </c>
      <c r="I15" s="27">
        <f t="shared" si="3"/>
        <v>0</v>
      </c>
      <c r="J15" s="28" t="str">
        <f>IF(ISNA(VLOOKUP(DATE(YEAR(TERMIN),MONTH(TERMIN),VALUE(B15)),Feiertage!A:B,2,FALSE)),"",VLOOKUP(DATE(YEAR(TERMIN),MONTH(TERMIN),VALUE(B15)),Feiertage!A:B,2,FALSE))</f>
        <v/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36" ht="14.25" x14ac:dyDescent="0.2">
      <c r="A16" s="22" t="str">
        <f t="shared" si="0"/>
        <v>Fr</v>
      </c>
      <c r="B16" s="30">
        <v>5</v>
      </c>
      <c r="C16" s="31"/>
      <c r="D16" s="31"/>
      <c r="E16" s="25"/>
      <c r="F16" s="71">
        <f>IF(FIND(A16,"Mo,Di,Mi,Do,Fr,Sa,So,  ")&lt;20,  IF(ISNA(VLOOKUP(DATE(YEAR(TERMIN),MONTH(TERMIN),B16),Feiertage!A:B,2,FALSE)), HLOOKUP(A16,$E$4:$K$5,2,FALSE),0),0)</f>
        <v>0</v>
      </c>
      <c r="G16" s="32">
        <f t="shared" si="1"/>
        <v>0</v>
      </c>
      <c r="H16" s="27">
        <f t="shared" si="2"/>
        <v>0</v>
      </c>
      <c r="I16" s="27">
        <f t="shared" si="3"/>
        <v>0</v>
      </c>
      <c r="J16" s="28" t="str">
        <f>IF(ISNA(VLOOKUP(DATE(YEAR(TERMIN),MONTH(TERMIN),VALUE(B16)),Feiertage!A:B,2,FALSE)),"",VLOOKUP(DATE(YEAR(TERMIN),MONTH(TERMIN),VALUE(B16)),Feiertage!A:B,2,FALSE))</f>
        <v/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4.25" x14ac:dyDescent="0.2">
      <c r="A17" s="22" t="str">
        <f t="shared" si="0"/>
        <v>Sa</v>
      </c>
      <c r="B17" s="30">
        <v>6</v>
      </c>
      <c r="C17" s="31"/>
      <c r="D17" s="31"/>
      <c r="E17" s="25"/>
      <c r="F17" s="71">
        <f>IF(FIND(A17,"Mo,Di,Mi,Do,Fr,Sa,So,  ")&lt;20,  IF(ISNA(VLOOKUP(DATE(YEAR(TERMIN),MONTH(TERMIN),B17),Feiertage!A:B,2,FALSE)), HLOOKUP(A17,$E$4:$K$5,2,FALSE),0),0)</f>
        <v>0</v>
      </c>
      <c r="G17" s="32">
        <f t="shared" si="1"/>
        <v>0</v>
      </c>
      <c r="H17" s="27">
        <f t="shared" si="2"/>
        <v>0</v>
      </c>
      <c r="I17" s="27">
        <f t="shared" si="3"/>
        <v>0</v>
      </c>
      <c r="J17" s="28" t="str">
        <f>IF(ISNA(VLOOKUP(DATE(YEAR(TERMIN),MONTH(TERMIN),VALUE(B17)),Feiertage!A:B,2,FALSE)),"",VLOOKUP(DATE(YEAR(TERMIN),MONTH(TERMIN),VALUE(B17)),Feiertage!A:B,2,FALSE))</f>
        <v/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4.25" x14ac:dyDescent="0.2">
      <c r="A18" s="22" t="str">
        <f t="shared" si="0"/>
        <v>So</v>
      </c>
      <c r="B18" s="30">
        <v>7</v>
      </c>
      <c r="C18" s="31"/>
      <c r="D18" s="31"/>
      <c r="E18" s="25"/>
      <c r="F18" s="71">
        <f>IF(FIND(A18,"Mo,Di,Mi,Do,Fr,Sa,So,  ")&lt;20,  IF(ISNA(VLOOKUP(DATE(YEAR(TERMIN),MONTH(TERMIN),B18),Feiertage!A:B,2,FALSE)), HLOOKUP(A18,$E$4:$K$5,2,FALSE),0),0)</f>
        <v>0</v>
      </c>
      <c r="G18" s="32">
        <f t="shared" si="1"/>
        <v>0</v>
      </c>
      <c r="H18" s="27">
        <f t="shared" si="2"/>
        <v>0</v>
      </c>
      <c r="I18" s="27">
        <f t="shared" si="3"/>
        <v>0</v>
      </c>
      <c r="J18" s="28" t="str">
        <f>IF(ISNA(VLOOKUP(DATE(YEAR(TERMIN),MONTH(TERMIN),VALUE(B18)),Feiertage!A:B,2,FALSE)),"",VLOOKUP(DATE(YEAR(TERMIN),MONTH(TERMIN),VALUE(B18)),Feiertage!A:B,2,FALSE))</f>
        <v/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14.25" x14ac:dyDescent="0.2">
      <c r="A19" s="22" t="str">
        <f t="shared" si="0"/>
        <v>Mo</v>
      </c>
      <c r="B19" s="30">
        <v>8</v>
      </c>
      <c r="C19" s="31"/>
      <c r="D19" s="31"/>
      <c r="E19" s="25"/>
      <c r="F19" s="71">
        <f>IF(FIND(A19,"Mo,Di,Mi,Do,Fr,Sa,So,  ")&lt;20,  IF(ISNA(VLOOKUP(DATE(YEAR(TERMIN),MONTH(TERMIN),B19),Feiertage!A:B,2,FALSE)), HLOOKUP(A19,$E$4:$K$5,2,FALSE),0),0)</f>
        <v>0</v>
      </c>
      <c r="G19" s="32">
        <f t="shared" si="1"/>
        <v>0</v>
      </c>
      <c r="H19" s="27">
        <f t="shared" si="2"/>
        <v>0</v>
      </c>
      <c r="I19" s="27">
        <f t="shared" si="3"/>
        <v>0</v>
      </c>
      <c r="J19" s="28" t="str">
        <f>IF(ISNA(VLOOKUP(DATE(YEAR(TERMIN),MONTH(TERMIN),VALUE(B19)),Feiertage!A:B,2,FALSE)),"",VLOOKUP(DATE(YEAR(TERMIN),MONTH(TERMIN),VALUE(B19)),Feiertage!A:B,2,FALSE))</f>
        <v/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4.25" x14ac:dyDescent="0.2">
      <c r="A20" s="22" t="str">
        <f t="shared" si="0"/>
        <v>Di</v>
      </c>
      <c r="B20" s="30">
        <v>9</v>
      </c>
      <c r="C20" s="31"/>
      <c r="D20" s="31"/>
      <c r="E20" s="25"/>
      <c r="F20" s="71">
        <f>IF(FIND(A20,"Mo,Di,Mi,Do,Fr,Sa,So,  ")&lt;20,  IF(ISNA(VLOOKUP(DATE(YEAR(TERMIN),MONTH(TERMIN),B20),Feiertage!A:B,2,FALSE)), HLOOKUP(A20,$E$4:$K$5,2,FALSE),0),0)</f>
        <v>0</v>
      </c>
      <c r="G20" s="32">
        <f t="shared" si="1"/>
        <v>0</v>
      </c>
      <c r="H20" s="27">
        <f t="shared" si="2"/>
        <v>0</v>
      </c>
      <c r="I20" s="27">
        <f t="shared" si="3"/>
        <v>0</v>
      </c>
      <c r="J20" s="28" t="str">
        <f>IF(ISNA(VLOOKUP(DATE(YEAR(TERMIN),MONTH(TERMIN),VALUE(B20)),Feiertage!A:B,2,FALSE)),"",VLOOKUP(DATE(YEAR(TERMIN),MONTH(TERMIN),VALUE(B20)),Feiertage!A:B,2,FALSE))</f>
        <v/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4.25" x14ac:dyDescent="0.2">
      <c r="A21" s="22" t="str">
        <f t="shared" si="0"/>
        <v>Mi</v>
      </c>
      <c r="B21" s="30">
        <v>10</v>
      </c>
      <c r="C21" s="31"/>
      <c r="D21" s="31"/>
      <c r="E21" s="25"/>
      <c r="F21" s="71">
        <f>IF(FIND(A21,"Mo,Di,Mi,Do,Fr,Sa,So,  ")&lt;20,  IF(ISNA(VLOOKUP(DATE(YEAR(TERMIN),MONTH(TERMIN),B21),Feiertage!A:B,2,FALSE)), HLOOKUP(A21,$E$4:$K$5,2,FALSE),0),0)</f>
        <v>0</v>
      </c>
      <c r="G21" s="32">
        <f t="shared" si="1"/>
        <v>0</v>
      </c>
      <c r="H21" s="27">
        <f t="shared" si="2"/>
        <v>0</v>
      </c>
      <c r="I21" s="27">
        <f t="shared" si="3"/>
        <v>0</v>
      </c>
      <c r="J21" s="28" t="str">
        <f>IF(ISNA(VLOOKUP(DATE(YEAR(TERMIN),MONTH(TERMIN),VALUE(B21)),Feiertage!A:B,2,FALSE)),"",VLOOKUP(DATE(YEAR(TERMIN),MONTH(TERMIN),VALUE(B21)),Feiertage!A:B,2,FALSE))</f>
        <v/>
      </c>
      <c r="K21" s="66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14.25" x14ac:dyDescent="0.2">
      <c r="A22" s="22" t="str">
        <f t="shared" si="0"/>
        <v>Do</v>
      </c>
      <c r="B22" s="30">
        <v>11</v>
      </c>
      <c r="C22" s="31"/>
      <c r="D22" s="31"/>
      <c r="E22" s="25"/>
      <c r="F22" s="71">
        <f>IF(FIND(A22,"Mo,Di,Mi,Do,Fr,Sa,So,  ")&lt;20,  IF(ISNA(VLOOKUP(DATE(YEAR(TERMIN),MONTH(TERMIN),B22),Feiertage!A:B,2,FALSE)), HLOOKUP(A22,$E$4:$K$5,2,FALSE),0),0)</f>
        <v>0</v>
      </c>
      <c r="G22" s="32">
        <f t="shared" si="1"/>
        <v>0</v>
      </c>
      <c r="H22" s="27">
        <f t="shared" si="2"/>
        <v>0</v>
      </c>
      <c r="I22" s="27">
        <f t="shared" si="3"/>
        <v>0</v>
      </c>
      <c r="J22" s="28" t="str">
        <f>IF(ISNA(VLOOKUP(DATE(YEAR(TERMIN),MONTH(TERMIN),VALUE(B22)),Feiertage!A:B,2,FALSE)),"",VLOOKUP(DATE(YEAR(TERMIN),MONTH(TERMIN),VALUE(B22)),Feiertage!A:B,2,FALSE))</f>
        <v/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14.25" x14ac:dyDescent="0.2">
      <c r="A23" s="22" t="str">
        <f t="shared" si="0"/>
        <v>Fr</v>
      </c>
      <c r="B23" s="30">
        <v>12</v>
      </c>
      <c r="C23" s="31"/>
      <c r="D23" s="31"/>
      <c r="E23" s="25"/>
      <c r="F23" s="71">
        <f>IF(FIND(A23,"Mo,Di,Mi,Do,Fr,Sa,So,  ")&lt;20,  IF(ISNA(VLOOKUP(DATE(YEAR(TERMIN),MONTH(TERMIN),B23),Feiertage!A:B,2,FALSE)), HLOOKUP(A23,$E$4:$K$5,2,FALSE),0),0)</f>
        <v>0</v>
      </c>
      <c r="G23" s="32">
        <f t="shared" si="1"/>
        <v>0</v>
      </c>
      <c r="H23" s="27">
        <f t="shared" si="2"/>
        <v>0</v>
      </c>
      <c r="I23" s="27">
        <f t="shared" si="3"/>
        <v>0</v>
      </c>
      <c r="J23" s="28" t="str">
        <f>IF(ISNA(VLOOKUP(DATE(YEAR(TERMIN),MONTH(TERMIN),VALUE(B23)),Feiertage!A:B,2,FALSE)),"",VLOOKUP(DATE(YEAR(TERMIN),MONTH(TERMIN),VALUE(B23)),Feiertage!A:B,2,FALSE))</f>
        <v/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4.25" x14ac:dyDescent="0.2">
      <c r="A24" s="22" t="str">
        <f t="shared" si="0"/>
        <v>Sa</v>
      </c>
      <c r="B24" s="30">
        <v>13</v>
      </c>
      <c r="C24" s="31"/>
      <c r="D24" s="31"/>
      <c r="E24" s="25"/>
      <c r="F24" s="71">
        <f>IF(FIND(A24,"Mo,Di,Mi,Do,Fr,Sa,So,  ")&lt;20,  IF(ISNA(VLOOKUP(DATE(YEAR(TERMIN),MONTH(TERMIN),B24),Feiertage!A:B,2,FALSE)), HLOOKUP(A24,$E$4:$K$5,2,FALSE),0),0)</f>
        <v>0</v>
      </c>
      <c r="G24" s="32">
        <f t="shared" si="1"/>
        <v>0</v>
      </c>
      <c r="H24" s="27">
        <f t="shared" si="2"/>
        <v>0</v>
      </c>
      <c r="I24" s="27">
        <f t="shared" si="3"/>
        <v>0</v>
      </c>
      <c r="J24" s="28" t="str">
        <f>IF(ISNA(VLOOKUP(DATE(YEAR(TERMIN),MONTH(TERMIN),VALUE(B24)),Feiertage!A:B,2,FALSE)),"",VLOOKUP(DATE(YEAR(TERMIN),MONTH(TERMIN),VALUE(B24)),Feiertage!A:B,2,FALSE))</f>
        <v/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14.25" x14ac:dyDescent="0.2">
      <c r="A25" s="22" t="str">
        <f t="shared" si="0"/>
        <v>So</v>
      </c>
      <c r="B25" s="30">
        <v>14</v>
      </c>
      <c r="C25" s="31"/>
      <c r="D25" s="31"/>
      <c r="E25" s="25"/>
      <c r="F25" s="71">
        <f>IF(FIND(A25,"Mo,Di,Mi,Do,Fr,Sa,So,  ")&lt;20,  IF(ISNA(VLOOKUP(DATE(YEAR(TERMIN),MONTH(TERMIN),B25),Feiertage!A:B,2,FALSE)), HLOOKUP(A25,$E$4:$K$5,2,FALSE),0),0)</f>
        <v>0</v>
      </c>
      <c r="G25" s="32">
        <f t="shared" si="1"/>
        <v>0</v>
      </c>
      <c r="H25" s="27">
        <f t="shared" si="2"/>
        <v>0</v>
      </c>
      <c r="I25" s="27">
        <f t="shared" si="3"/>
        <v>0</v>
      </c>
      <c r="J25" s="28" t="str">
        <f>IF(ISNA(VLOOKUP(DATE(YEAR(TERMIN),MONTH(TERMIN),VALUE(B25)),Feiertage!A:B,2,FALSE)),"",VLOOKUP(DATE(YEAR(TERMIN),MONTH(TERMIN),VALUE(B25)),Feiertage!A:B,2,FALSE))</f>
        <v/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4.25" x14ac:dyDescent="0.2">
      <c r="A26" s="22" t="str">
        <f t="shared" si="0"/>
        <v>Mo</v>
      </c>
      <c r="B26" s="30">
        <v>15</v>
      </c>
      <c r="C26" s="31"/>
      <c r="D26" s="31"/>
      <c r="E26" s="25"/>
      <c r="F26" s="71">
        <f>IF(FIND(A26,"Mo,Di,Mi,Do,Fr,Sa,So,  ")&lt;20,  IF(ISNA(VLOOKUP(DATE(YEAR(TERMIN),MONTH(TERMIN),B26),Feiertage!A:B,2,FALSE)), HLOOKUP(A26,$E$4:$K$5,2,FALSE),0),0)</f>
        <v>0</v>
      </c>
      <c r="G26" s="32">
        <f t="shared" si="1"/>
        <v>0</v>
      </c>
      <c r="H26" s="27">
        <f t="shared" si="2"/>
        <v>0</v>
      </c>
      <c r="I26" s="27">
        <f t="shared" si="3"/>
        <v>0</v>
      </c>
      <c r="J26" s="28" t="str">
        <f>IF(ISNA(VLOOKUP(DATE(YEAR(TERMIN),MONTH(TERMIN),VALUE(B26)),Feiertage!A:B,2,FALSE)),"",VLOOKUP(DATE(YEAR(TERMIN),MONTH(TERMIN),VALUE(B26)),Feiertage!A:B,2,FALSE))</f>
        <v/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14.25" x14ac:dyDescent="0.2">
      <c r="A27" s="22" t="str">
        <f t="shared" si="0"/>
        <v>Di</v>
      </c>
      <c r="B27" s="30">
        <v>16</v>
      </c>
      <c r="C27" s="31"/>
      <c r="D27" s="31"/>
      <c r="E27" s="25"/>
      <c r="F27" s="71">
        <f>IF(FIND(A27,"Mo,Di,Mi,Do,Fr,Sa,So,  ")&lt;20,  IF(ISNA(VLOOKUP(DATE(YEAR(TERMIN),MONTH(TERMIN),B27),Feiertage!A:B,2,FALSE)), HLOOKUP(A27,$E$4:$K$5,2,FALSE),0),0)</f>
        <v>0</v>
      </c>
      <c r="G27" s="32">
        <f t="shared" si="1"/>
        <v>0</v>
      </c>
      <c r="H27" s="27">
        <f t="shared" si="2"/>
        <v>0</v>
      </c>
      <c r="I27" s="27">
        <f t="shared" si="3"/>
        <v>0</v>
      </c>
      <c r="J27" s="28" t="str">
        <f>IF(ISNA(VLOOKUP(DATE(YEAR(TERMIN),MONTH(TERMIN),VALUE(B27)),Feiertage!A:B,2,FALSE)),"",VLOOKUP(DATE(YEAR(TERMIN),MONTH(TERMIN),VALUE(B27)),Feiertage!A:B,2,FALSE))</f>
        <v/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4.25" x14ac:dyDescent="0.2">
      <c r="A28" s="22" t="str">
        <f t="shared" si="0"/>
        <v>Mi</v>
      </c>
      <c r="B28" s="30">
        <v>17</v>
      </c>
      <c r="C28" s="31"/>
      <c r="D28" s="31"/>
      <c r="E28" s="25"/>
      <c r="F28" s="71">
        <f>IF(FIND(A28,"Mo,Di,Mi,Do,Fr,Sa,So,  ")&lt;20,  IF(ISNA(VLOOKUP(DATE(YEAR(TERMIN),MONTH(TERMIN),B28),Feiertage!A:B,2,FALSE)), HLOOKUP(A28,$E$4:$K$5,2,FALSE),0),0)</f>
        <v>0</v>
      </c>
      <c r="G28" s="32">
        <f t="shared" si="1"/>
        <v>0</v>
      </c>
      <c r="H28" s="27">
        <f t="shared" si="2"/>
        <v>0</v>
      </c>
      <c r="I28" s="27">
        <f t="shared" si="3"/>
        <v>0</v>
      </c>
      <c r="J28" s="28" t="str">
        <f>IF(ISNA(VLOOKUP(DATE(YEAR(TERMIN),MONTH(TERMIN),VALUE(B28)),Feiertage!A:B,2,FALSE)),"",VLOOKUP(DATE(YEAR(TERMIN),MONTH(TERMIN),VALUE(B28)),Feiertage!A:B,2,FALSE))</f>
        <v/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14.25" x14ac:dyDescent="0.2">
      <c r="A29" s="22" t="str">
        <f t="shared" si="0"/>
        <v>Do</v>
      </c>
      <c r="B29" s="30">
        <v>18</v>
      </c>
      <c r="C29" s="31"/>
      <c r="D29" s="31"/>
      <c r="E29" s="25"/>
      <c r="F29" s="71">
        <f>IF(FIND(A29,"Mo,Di,Mi,Do,Fr,Sa,So,  ")&lt;20,  IF(ISNA(VLOOKUP(DATE(YEAR(TERMIN),MONTH(TERMIN),B29),Feiertage!A:B,2,FALSE)), HLOOKUP(A29,$E$4:$K$5,2,FALSE),0),0)</f>
        <v>0</v>
      </c>
      <c r="G29" s="32">
        <f t="shared" si="1"/>
        <v>0</v>
      </c>
      <c r="H29" s="27">
        <f t="shared" si="2"/>
        <v>0</v>
      </c>
      <c r="I29" s="27">
        <f t="shared" si="3"/>
        <v>0</v>
      </c>
      <c r="J29" s="28" t="str">
        <f>IF(ISNA(VLOOKUP(DATE(YEAR(TERMIN),MONTH(TERMIN),VALUE(B29)),Feiertage!A:B,2,FALSE)),"",VLOOKUP(DATE(YEAR(TERMIN),MONTH(TERMIN),VALUE(B29)),Feiertage!A:B,2,FALSE))</f>
        <v/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4.25" x14ac:dyDescent="0.2">
      <c r="A30" s="22" t="str">
        <f t="shared" si="0"/>
        <v>Fr</v>
      </c>
      <c r="B30" s="30">
        <v>19</v>
      </c>
      <c r="C30" s="31"/>
      <c r="D30" s="31"/>
      <c r="E30" s="25"/>
      <c r="F30" s="71">
        <f>IF(FIND(A30,"Mo,Di,Mi,Do,Fr,Sa,So,  ")&lt;20,  IF(ISNA(VLOOKUP(DATE(YEAR(TERMIN),MONTH(TERMIN),B30),Feiertage!A:B,2,FALSE)), HLOOKUP(A30,$E$4:$K$5,2,FALSE),0),0)</f>
        <v>0</v>
      </c>
      <c r="G30" s="32">
        <f t="shared" si="1"/>
        <v>0</v>
      </c>
      <c r="H30" s="27">
        <f t="shared" si="2"/>
        <v>0</v>
      </c>
      <c r="I30" s="27">
        <f t="shared" si="3"/>
        <v>0</v>
      </c>
      <c r="J30" s="28" t="str">
        <f>IF(ISNA(VLOOKUP(DATE(YEAR(TERMIN),MONTH(TERMIN),VALUE(B30)),Feiertage!A:B,2,FALSE)),"",VLOOKUP(DATE(YEAR(TERMIN),MONTH(TERMIN),VALUE(B30)),Feiertage!A:B,2,FALSE))</f>
        <v/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4.25" x14ac:dyDescent="0.2">
      <c r="A31" s="22" t="str">
        <f t="shared" si="0"/>
        <v>Sa</v>
      </c>
      <c r="B31" s="30">
        <v>20</v>
      </c>
      <c r="C31" s="31"/>
      <c r="D31" s="31"/>
      <c r="E31" s="25"/>
      <c r="F31" s="71">
        <f>IF(FIND(A31,"Mo,Di,Mi,Do,Fr,Sa,So,  ")&lt;20,  IF(ISNA(VLOOKUP(DATE(YEAR(TERMIN),MONTH(TERMIN),B31),Feiertage!A:B,2,FALSE)), HLOOKUP(A31,$E$4:$K$5,2,FALSE),0),0)</f>
        <v>0</v>
      </c>
      <c r="G31" s="32">
        <f t="shared" si="1"/>
        <v>0</v>
      </c>
      <c r="H31" s="27">
        <f t="shared" si="2"/>
        <v>0</v>
      </c>
      <c r="I31" s="27">
        <f t="shared" si="3"/>
        <v>0</v>
      </c>
      <c r="J31" s="28" t="str">
        <f>IF(ISNA(VLOOKUP(DATE(YEAR(TERMIN),MONTH(TERMIN),VALUE(B31)),Feiertage!A:B,2,FALSE)),"",VLOOKUP(DATE(YEAR(TERMIN),MONTH(TERMIN),VALUE(B31)),Feiertage!A:B,2,FALSE))</f>
        <v/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4.25" x14ac:dyDescent="0.2">
      <c r="A32" s="22" t="str">
        <f t="shared" si="0"/>
        <v>So</v>
      </c>
      <c r="B32" s="30">
        <v>21</v>
      </c>
      <c r="C32" s="31"/>
      <c r="D32" s="31"/>
      <c r="E32" s="25"/>
      <c r="F32" s="71">
        <f>IF(FIND(A32,"Mo,Di,Mi,Do,Fr,Sa,So,  ")&lt;20,  IF(ISNA(VLOOKUP(DATE(YEAR(TERMIN),MONTH(TERMIN),B32),Feiertage!A:B,2,FALSE)), HLOOKUP(A32,$E$4:$K$5,2,FALSE),0),0)</f>
        <v>0</v>
      </c>
      <c r="G32" s="32">
        <f t="shared" si="1"/>
        <v>0</v>
      </c>
      <c r="H32" s="27">
        <f t="shared" si="2"/>
        <v>0</v>
      </c>
      <c r="I32" s="27">
        <f t="shared" si="3"/>
        <v>0</v>
      </c>
      <c r="J32" s="28" t="str">
        <f>IF(ISNA(VLOOKUP(DATE(YEAR(TERMIN),MONTH(TERMIN),VALUE(B32)),Feiertage!A:B,2,FALSE)),"",VLOOKUP(DATE(YEAR(TERMIN),MONTH(TERMIN),VALUE(B32)),Feiertage!A:B,2,FALSE))</f>
        <v/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30" ht="14.25" x14ac:dyDescent="0.2">
      <c r="A33" s="22" t="str">
        <f t="shared" si="0"/>
        <v>Mo</v>
      </c>
      <c r="B33" s="30">
        <v>22</v>
      </c>
      <c r="C33" s="31"/>
      <c r="D33" s="31"/>
      <c r="E33" s="25"/>
      <c r="F33" s="71">
        <f>IF(FIND(A33,"Mo,Di,Mi,Do,Fr,Sa,So,  ")&lt;20,  IF(ISNA(VLOOKUP(DATE(YEAR(TERMIN),MONTH(TERMIN),B33),Feiertage!A:B,2,FALSE)), HLOOKUP(A33,$E$4:$K$5,2,FALSE),0),0)</f>
        <v>0</v>
      </c>
      <c r="G33" s="32">
        <f t="shared" si="1"/>
        <v>0</v>
      </c>
      <c r="H33" s="27">
        <f t="shared" si="2"/>
        <v>0</v>
      </c>
      <c r="I33" s="27">
        <f t="shared" si="3"/>
        <v>0</v>
      </c>
      <c r="J33" s="28" t="str">
        <f>IF(ISNA(VLOOKUP(DATE(YEAR(TERMIN),MONTH(TERMIN),VALUE(B33)),Feiertage!A:B,2,FALSE)),"",VLOOKUP(DATE(YEAR(TERMIN),MONTH(TERMIN),VALUE(B33)),Feiertage!A:B,2,FALSE))</f>
        <v/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30" ht="14.25" x14ac:dyDescent="0.2">
      <c r="A34" s="22" t="str">
        <f t="shared" si="0"/>
        <v>Di</v>
      </c>
      <c r="B34" s="30">
        <v>23</v>
      </c>
      <c r="C34" s="31"/>
      <c r="D34" s="31"/>
      <c r="E34" s="25"/>
      <c r="F34" s="71">
        <f>IF(FIND(A34,"Mo,Di,Mi,Do,Fr,Sa,So,  ")&lt;20,  IF(ISNA(VLOOKUP(DATE(YEAR(TERMIN),MONTH(TERMIN),B34),Feiertage!A:B,2,FALSE)), HLOOKUP(A34,$E$4:$K$5,2,FALSE),0),0)</f>
        <v>0</v>
      </c>
      <c r="G34" s="32">
        <f t="shared" si="1"/>
        <v>0</v>
      </c>
      <c r="H34" s="27">
        <f t="shared" si="2"/>
        <v>0</v>
      </c>
      <c r="I34" s="27">
        <f t="shared" si="3"/>
        <v>0</v>
      </c>
      <c r="J34" s="28" t="str">
        <f>IF(ISNA(VLOOKUP(DATE(YEAR(TERMIN),MONTH(TERMIN),VALUE(B34)),Feiertage!A:B,2,FALSE)),"",VLOOKUP(DATE(YEAR(TERMIN),MONTH(TERMIN),VALUE(B34)),Feiertage!A:B,2,FALSE))</f>
        <v/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30" ht="14.25" x14ac:dyDescent="0.2">
      <c r="A35" s="22" t="str">
        <f t="shared" si="0"/>
        <v>Mi</v>
      </c>
      <c r="B35" s="30">
        <v>24</v>
      </c>
      <c r="C35" s="31"/>
      <c r="D35" s="31"/>
      <c r="E35" s="25"/>
      <c r="F35" s="71">
        <f>IF(FIND(A35,"Mo,Di,Mi,Do,Fr,Sa,So,  ")&lt;20,  IF(ISNA(VLOOKUP(DATE(YEAR(TERMIN),MONTH(TERMIN),B35),Feiertage!A:B,2,FALSE)), HLOOKUP(A35,$E$4:$K$5,2,FALSE),0),0)</f>
        <v>0</v>
      </c>
      <c r="G35" s="32">
        <f t="shared" si="1"/>
        <v>0</v>
      </c>
      <c r="H35" s="27">
        <f t="shared" si="2"/>
        <v>0</v>
      </c>
      <c r="I35" s="27">
        <f t="shared" si="3"/>
        <v>0</v>
      </c>
      <c r="J35" s="28" t="str">
        <f>IF(ISNA(VLOOKUP(DATE(YEAR(TERMIN),MONTH(TERMIN),VALUE(B35)),Feiertage!A:B,2,FALSE)),"",VLOOKUP(DATE(YEAR(TERMIN),MONTH(TERMIN),VALUE(B35)),Feiertage!A:B,2,FALSE))</f>
        <v>Heilig Abend</v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30" ht="14.25" x14ac:dyDescent="0.2">
      <c r="A36" s="22" t="str">
        <f t="shared" si="0"/>
        <v>Do</v>
      </c>
      <c r="B36" s="30">
        <v>25</v>
      </c>
      <c r="C36" s="31"/>
      <c r="D36" s="31"/>
      <c r="E36" s="25"/>
      <c r="F36" s="71">
        <f>IF(FIND(A36,"Mo,Di,Mi,Do,Fr,Sa,So,  ")&lt;20,  IF(ISNA(VLOOKUP(DATE(YEAR(TERMIN),MONTH(TERMIN),B36),Feiertage!A:B,2,FALSE)), HLOOKUP(A36,$E$4:$K$5,2,FALSE),0),0)</f>
        <v>0</v>
      </c>
      <c r="G36" s="32">
        <f t="shared" si="1"/>
        <v>0</v>
      </c>
      <c r="H36" s="27">
        <f t="shared" si="2"/>
        <v>0</v>
      </c>
      <c r="I36" s="27">
        <f t="shared" si="3"/>
        <v>0</v>
      </c>
      <c r="J36" s="28" t="str">
        <f>IF(ISNA(VLOOKUP(DATE(YEAR(TERMIN),MONTH(TERMIN),VALUE(B36)),Feiertage!A:B,2,FALSE)),"",VLOOKUP(DATE(YEAR(TERMIN),MONTH(TERMIN),VALUE(B36)),Feiertage!A:B,2,FALSE))</f>
        <v>1. Weihnachtstag</v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30" ht="14.25" x14ac:dyDescent="0.2">
      <c r="A37" s="22" t="str">
        <f t="shared" si="0"/>
        <v>Fr</v>
      </c>
      <c r="B37" s="30">
        <v>26</v>
      </c>
      <c r="C37" s="31"/>
      <c r="D37" s="31"/>
      <c r="E37" s="25"/>
      <c r="F37" s="71">
        <f>IF(FIND(A37,"Mo,Di,Mi,Do,Fr,Sa,So,  ")&lt;20,  IF(ISNA(VLOOKUP(DATE(YEAR(TERMIN),MONTH(TERMIN),B37),Feiertage!A:B,2,FALSE)), HLOOKUP(A37,$E$4:$K$5,2,FALSE),0),0)</f>
        <v>0</v>
      </c>
      <c r="G37" s="32">
        <f t="shared" si="1"/>
        <v>0</v>
      </c>
      <c r="H37" s="27">
        <f t="shared" si="2"/>
        <v>0</v>
      </c>
      <c r="I37" s="27">
        <f t="shared" si="3"/>
        <v>0</v>
      </c>
      <c r="J37" s="28" t="str">
        <f>IF(ISNA(VLOOKUP(DATE(YEAR(TERMIN),MONTH(TERMIN),VALUE(B37)),Feiertage!A:B,2,FALSE)),"",VLOOKUP(DATE(YEAR(TERMIN),MONTH(TERMIN),VALUE(B37)),Feiertage!A:B,2,FALSE))</f>
        <v>2. Weihnachtstag</v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30" ht="14.25" x14ac:dyDescent="0.2">
      <c r="A38" s="22" t="str">
        <f t="shared" si="0"/>
        <v>Sa</v>
      </c>
      <c r="B38" s="30">
        <v>27</v>
      </c>
      <c r="C38" s="31"/>
      <c r="D38" s="31"/>
      <c r="E38" s="25"/>
      <c r="F38" s="71">
        <f>IF(FIND(A38,"Mo,Di,Mi,Do,Fr,Sa,So,  ")&lt;20,  IF(ISNA(VLOOKUP(DATE(YEAR(TERMIN),MONTH(TERMIN),B38),Feiertage!A:B,2,FALSE)), HLOOKUP(A38,$E$4:$K$5,2,FALSE),0),0)</f>
        <v>0</v>
      </c>
      <c r="G38" s="32">
        <f t="shared" si="1"/>
        <v>0</v>
      </c>
      <c r="H38" s="27">
        <f t="shared" si="2"/>
        <v>0</v>
      </c>
      <c r="I38" s="27">
        <f t="shared" si="3"/>
        <v>0</v>
      </c>
      <c r="J38" s="28" t="str">
        <f>IF(ISNA(VLOOKUP(DATE(YEAR(TERMIN),MONTH(TERMIN),VALUE(B38)),Feiertage!A:B,2,FALSE)),"",VLOOKUP(DATE(YEAR(TERMIN),MONTH(TERMIN),VALUE(B38)),Feiertage!A:B,2,FALSE))</f>
        <v/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30" ht="14.25" x14ac:dyDescent="0.2">
      <c r="A39" s="22" t="str">
        <f t="shared" si="0"/>
        <v>So</v>
      </c>
      <c r="B39" s="30">
        <v>28</v>
      </c>
      <c r="C39" s="31"/>
      <c r="D39" s="31"/>
      <c r="E39" s="25"/>
      <c r="F39" s="71">
        <f>IF(FIND(A39,"Mo,Di,Mi,Do,Fr,Sa,So,  ")&lt;20,  IF(ISNA(VLOOKUP(DATE(YEAR(TERMIN),MONTH(TERMIN),B39),Feiertage!A:B,2,FALSE)), HLOOKUP(A39,$E$4:$K$5,2,FALSE),0),0)</f>
        <v>0</v>
      </c>
      <c r="G39" s="32">
        <f t="shared" si="1"/>
        <v>0</v>
      </c>
      <c r="H39" s="27">
        <f t="shared" si="2"/>
        <v>0</v>
      </c>
      <c r="I39" s="27">
        <f t="shared" si="3"/>
        <v>0</v>
      </c>
      <c r="J39" s="28" t="str">
        <f>IF(ISNA(VLOOKUP(DATE(YEAR(TERMIN),MONTH(TERMIN),VALUE(B39)),Feiertage!A:B,2,FALSE)),"",VLOOKUP(DATE(YEAR(TERMIN),MONTH(TERMIN),VALUE(B39)),Feiertage!A:B,2,FALSE))</f>
        <v/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30" ht="14.25" x14ac:dyDescent="0.2">
      <c r="A40" s="22" t="str">
        <f>IF(MONTH(DATE(YEAR(TERMIN),MONTH(TERMIN),B37+3))=MONTH(TERMIN),TEXT(WEEKDAY(DATE(YEAR(TERMIN),MONTH(TERMIN),B37+3)),"TTT"),"  ")</f>
        <v>Mo</v>
      </c>
      <c r="B40" s="30">
        <f>IF(A40&gt;"  ",B39+1,"  ")</f>
        <v>29</v>
      </c>
      <c r="C40" s="31"/>
      <c r="D40" s="31"/>
      <c r="E40" s="25"/>
      <c r="F40" s="71">
        <f>IF(FIND(A40,"Mo,Di,Mi,Do,Fr,Sa,So,  ")&lt;20,  IF(ISNA(VLOOKUP(DATE(YEAR(TERMIN),MONTH(TERMIN),B40),Feiertage!A:B,2,FALSE)), HLOOKUP(A40,$E$4:$K$5,2,FALSE),0),0)</f>
        <v>0</v>
      </c>
      <c r="G40" s="32">
        <f t="shared" si="1"/>
        <v>0</v>
      </c>
      <c r="H40" s="27">
        <f t="shared" si="2"/>
        <v>0</v>
      </c>
      <c r="I40" s="27">
        <f t="shared" si="3"/>
        <v>0</v>
      </c>
      <c r="J40" s="28" t="str">
        <f>IF(A40&gt;"  ", IF(ISNA(VLOOKUP(DATE(YEAR(TERMIN),MONTH(TERMIN),VALUE(B40)),Feiertage!A:B,2,FALSE)),"",VLOOKUP(DATE(YEAR(TERMIN),MONTH(TERMIN),VALUE(B40)),Feiertage!A:B,2,FALSE)),"Entfällt")</f>
        <v/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30" ht="14.25" x14ac:dyDescent="0.2">
      <c r="A41" s="22" t="str">
        <f>IF(MONTH(DATE(YEAR(TERMIN),MONTH(TERMIN),B38+3))=MONTH(TERMIN),TEXT(WEEKDAY(DATE(YEAR(TERMIN),MONTH(TERMIN),B38+3)),"TTT"),"  ")</f>
        <v>Di</v>
      </c>
      <c r="B41" s="30">
        <f>IF(A41&gt;"  ",B40+1,"  ")</f>
        <v>30</v>
      </c>
      <c r="C41" s="31"/>
      <c r="D41" s="31"/>
      <c r="E41" s="25"/>
      <c r="F41" s="71">
        <f>IF(FIND(A41,"Mo,Di,Mi,Do,Fr,Sa,So,  ")&lt;20,  IF(ISNA(VLOOKUP(DATE(YEAR(TERMIN),MONTH(TERMIN),B41),Feiertage!A:B,2,FALSE)), HLOOKUP(A41,$E$4:$K$5,2,FALSE),0),0)</f>
        <v>0</v>
      </c>
      <c r="G41" s="32">
        <f t="shared" si="1"/>
        <v>0</v>
      </c>
      <c r="H41" s="27">
        <f t="shared" si="2"/>
        <v>0</v>
      </c>
      <c r="I41" s="27">
        <f t="shared" si="3"/>
        <v>0</v>
      </c>
      <c r="J41" s="28" t="str">
        <f>IF(A41&gt;"  ", IF(ISNA(VLOOKUP(DATE(YEAR(TERMIN),MONTH(TERMIN),VALUE(B41)),Feiertage!A:B,2,FALSE)),"",VLOOKUP(DATE(YEAR(TERMIN),MONTH(TERMIN),VALUE(B41)),Feiertage!A:B,2,FALSE)),"Entfällt")</f>
        <v/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30" ht="14.25" x14ac:dyDescent="0.2">
      <c r="A42" s="22" t="str">
        <f>IF(MONTH(DATE(YEAR(TERMIN),MONTH(TERMIN),B39+3))=MONTH(TERMIN),TEXT(WEEKDAY(DATE(YEAR(TERMIN),MONTH(TERMIN),B39+3)),"TTT"),"  ")</f>
        <v>Mi</v>
      </c>
      <c r="B42" s="30">
        <f>IF(A42&gt;"  ",B41+1,"  ")</f>
        <v>31</v>
      </c>
      <c r="C42" s="34"/>
      <c r="D42" s="34"/>
      <c r="E42" s="35"/>
      <c r="F42" s="71">
        <f>IF(FIND(A42,"Mo,Di,Mi,Do,Fr,Sa,So,  ")&lt;20,  IF(ISNA(VLOOKUP(DATE(YEAR(TERMIN),MONTH(TERMIN),B42),Feiertage!A:B,2,FALSE)), HLOOKUP(A42,$E$4:$K$5,2,FALSE),0),0)</f>
        <v>0</v>
      </c>
      <c r="G42" s="32">
        <f t="shared" si="1"/>
        <v>0</v>
      </c>
      <c r="H42" s="27">
        <f t="shared" si="2"/>
        <v>0</v>
      </c>
      <c r="I42" s="27">
        <f>I41+H42</f>
        <v>0</v>
      </c>
      <c r="J42" s="28" t="str">
        <f>IF(A42&gt;"  ", IF(ISNA(VLOOKUP(DATE(YEAR(TERMIN),MONTH(TERMIN),VALUE(B42)),Feiertage!A:B,2,FALSE)),"",VLOOKUP(DATE(YEAR(TERMIN),MONTH(TERMIN),VALUE(B42)),Feiertage!A:B,2,FALSE)),"Entfällt")</f>
        <v>Sylvester</v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30" ht="15.75" thickBot="1" x14ac:dyDescent="0.3">
      <c r="A43" s="75" t="s">
        <v>21</v>
      </c>
      <c r="B43" s="76"/>
      <c r="C43" s="76"/>
      <c r="D43" s="76"/>
      <c r="E43" s="63"/>
      <c r="F43" s="51">
        <f>SUM(F12:F42)</f>
        <v>0</v>
      </c>
      <c r="G43" s="52">
        <f>SUM(G12:G42)</f>
        <v>0</v>
      </c>
      <c r="H43" s="53">
        <f>SUM(H12:H42)</f>
        <v>0</v>
      </c>
      <c r="I43" s="54"/>
      <c r="J43" s="36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30" ht="15.75" thickBot="1" x14ac:dyDescent="0.3">
      <c r="E44" s="55" t="s">
        <v>20</v>
      </c>
      <c r="F44" s="58">
        <f>F43+F11</f>
        <v>0</v>
      </c>
      <c r="G44" s="58">
        <f>G43+G11</f>
        <v>0</v>
      </c>
      <c r="H44" s="64"/>
      <c r="I44" s="56">
        <f>I11+H43</f>
        <v>0</v>
      </c>
      <c r="J44" s="37" t="str">
        <f>CONCATENATE("entspricht: ",TEXT(ROUNDDOWN(I44,0),"##"),":",TEXT(ROUND((ABS(I44)-(ROUNDDOWN(ABS(I44),0)))*60,0),"0#")," Std.:Min.")</f>
        <v>entspricht: :0 Std.:Min.</v>
      </c>
      <c r="P44" s="38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ht="15" x14ac:dyDescent="0.25">
      <c r="A45" t="s">
        <v>22</v>
      </c>
      <c r="E45" s="59">
        <f>Dez.!F44</f>
        <v>0</v>
      </c>
      <c r="H45" s="39"/>
      <c r="I45" s="40"/>
      <c r="J45" s="41"/>
      <c r="P45" s="38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1:30" x14ac:dyDescent="0.2">
      <c r="A46" s="3" t="s">
        <v>36</v>
      </c>
      <c r="B46" s="3"/>
      <c r="C46" s="3"/>
      <c r="D46" s="3"/>
      <c r="E46" s="57">
        <f>G44</f>
        <v>0</v>
      </c>
      <c r="F46" s="3"/>
      <c r="P46" s="38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9" spans="1:30" ht="13.5" thickBot="1" x14ac:dyDescent="0.25">
      <c r="A49" s="42"/>
      <c r="B49" s="42"/>
      <c r="C49" s="42"/>
      <c r="D49" s="42"/>
      <c r="E49" s="42"/>
      <c r="F49" s="42"/>
      <c r="H49" s="3"/>
      <c r="I49" s="3"/>
      <c r="J49" s="3"/>
      <c r="P49" s="38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1:30" s="43" customFormat="1" x14ac:dyDescent="0.2">
      <c r="A50" s="43" t="s">
        <v>23</v>
      </c>
      <c r="H50" s="44"/>
      <c r="I50" s="44"/>
      <c r="J50" s="44"/>
      <c r="K50"/>
      <c r="L50"/>
      <c r="M50"/>
      <c r="N50"/>
      <c r="O50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1:30" x14ac:dyDescent="0.2">
      <c r="P51" s="38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x14ac:dyDescent="0.2">
      <c r="P52" s="38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x14ac:dyDescent="0.2">
      <c r="P53" s="38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x14ac:dyDescent="0.2">
      <c r="P54" s="38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x14ac:dyDescent="0.2">
      <c r="P55" s="38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x14ac:dyDescent="0.2">
      <c r="P56" s="38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x14ac:dyDescent="0.2">
      <c r="P57" s="38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x14ac:dyDescent="0.2">
      <c r="P58" s="3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x14ac:dyDescent="0.2"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x14ac:dyDescent="0.2"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x14ac:dyDescent="0.2"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x14ac:dyDescent="0.2"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x14ac:dyDescent="0.2"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x14ac:dyDescent="0.2"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7:30" x14ac:dyDescent="0.2"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7:30" x14ac:dyDescent="0.2"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7:30" x14ac:dyDescent="0.2"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7:30" x14ac:dyDescent="0.2"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7:30" x14ac:dyDescent="0.2"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7:30" x14ac:dyDescent="0.2"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7:30" x14ac:dyDescent="0.2"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7:30" x14ac:dyDescent="0.2"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7:30" x14ac:dyDescent="0.2"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17:30" x14ac:dyDescent="0.2"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7:30" x14ac:dyDescent="0.2"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spans="17:30" x14ac:dyDescent="0.2"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spans="17:30" x14ac:dyDescent="0.2"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7:30" x14ac:dyDescent="0.2"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7:30" x14ac:dyDescent="0.2"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7:30" x14ac:dyDescent="0.2"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7:30" x14ac:dyDescent="0.2"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7:30" x14ac:dyDescent="0.2"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7:30" x14ac:dyDescent="0.2"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7:30" x14ac:dyDescent="0.2"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7:30" x14ac:dyDescent="0.2"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7:30" x14ac:dyDescent="0.2"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7:30" x14ac:dyDescent="0.2"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7:30" x14ac:dyDescent="0.2"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7:30" x14ac:dyDescent="0.2"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7:30" x14ac:dyDescent="0.2"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7:30" x14ac:dyDescent="0.2"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7:30" x14ac:dyDescent="0.2"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7:30" x14ac:dyDescent="0.2"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7:30" x14ac:dyDescent="0.2"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7:30" x14ac:dyDescent="0.2"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7:30" x14ac:dyDescent="0.2"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7:30" x14ac:dyDescent="0.2"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7:30" x14ac:dyDescent="0.2"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7:30" x14ac:dyDescent="0.2"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7:30" x14ac:dyDescent="0.2"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7:30" x14ac:dyDescent="0.2"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7:30" x14ac:dyDescent="0.2"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7:30" x14ac:dyDescent="0.2"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7:30" x14ac:dyDescent="0.2"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7:30" x14ac:dyDescent="0.2"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7:30" x14ac:dyDescent="0.2"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7:30" x14ac:dyDescent="0.2"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7:30" x14ac:dyDescent="0.2"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7:30" x14ac:dyDescent="0.2"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7:30" x14ac:dyDescent="0.2"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7:30" x14ac:dyDescent="0.2"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7:30" x14ac:dyDescent="0.2"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7:30" x14ac:dyDescent="0.2"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7:30" x14ac:dyDescent="0.2"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7:30" x14ac:dyDescent="0.2"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7:30" x14ac:dyDescent="0.2"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7:30" x14ac:dyDescent="0.2"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7:30" x14ac:dyDescent="0.2"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7:30" x14ac:dyDescent="0.2"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7:30" x14ac:dyDescent="0.2"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7:30" x14ac:dyDescent="0.2"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7:30" x14ac:dyDescent="0.2"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7:30" x14ac:dyDescent="0.2"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7:30" x14ac:dyDescent="0.2"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7:30" x14ac:dyDescent="0.2"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7:30" x14ac:dyDescent="0.2"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7:30" x14ac:dyDescent="0.2"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7:30" x14ac:dyDescent="0.2"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7:30" x14ac:dyDescent="0.2"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7:30" x14ac:dyDescent="0.2"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7:30" x14ac:dyDescent="0.2"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7:30" x14ac:dyDescent="0.2"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7:30" x14ac:dyDescent="0.2"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7:30" x14ac:dyDescent="0.2"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7:30" x14ac:dyDescent="0.2"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7:30" x14ac:dyDescent="0.2"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</row>
    <row r="137" spans="17:30" x14ac:dyDescent="0.2"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7:30" x14ac:dyDescent="0.2"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7:30" x14ac:dyDescent="0.2"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7:30" x14ac:dyDescent="0.2"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</row>
    <row r="141" spans="17:30" x14ac:dyDescent="0.2"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</row>
    <row r="142" spans="17:30" x14ac:dyDescent="0.2"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</row>
    <row r="143" spans="17:30" x14ac:dyDescent="0.2"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</row>
    <row r="144" spans="17:30" x14ac:dyDescent="0.2"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7:30" x14ac:dyDescent="0.2"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7:30" x14ac:dyDescent="0.2"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</row>
    <row r="147" spans="17:30" x14ac:dyDescent="0.2"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</row>
    <row r="148" spans="17:30" x14ac:dyDescent="0.2"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</row>
    <row r="149" spans="17:30" x14ac:dyDescent="0.2"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</row>
    <row r="150" spans="17:30" x14ac:dyDescent="0.2"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</row>
    <row r="151" spans="17:30" x14ac:dyDescent="0.2"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</row>
    <row r="152" spans="17:30" x14ac:dyDescent="0.2"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</row>
    <row r="153" spans="17:30" x14ac:dyDescent="0.2"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</row>
    <row r="154" spans="17:30" x14ac:dyDescent="0.2"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</row>
    <row r="155" spans="17:30" x14ac:dyDescent="0.2"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</row>
    <row r="156" spans="17:30" x14ac:dyDescent="0.2"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</row>
    <row r="157" spans="17:30" x14ac:dyDescent="0.2"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</row>
    <row r="158" spans="17:30" x14ac:dyDescent="0.2"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</row>
    <row r="159" spans="17:30" x14ac:dyDescent="0.2"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</row>
    <row r="160" spans="17:30" x14ac:dyDescent="0.2"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</row>
    <row r="161" spans="17:30" x14ac:dyDescent="0.2"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</row>
    <row r="162" spans="17:30" x14ac:dyDescent="0.2"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</row>
    <row r="163" spans="17:30" x14ac:dyDescent="0.2"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</row>
    <row r="164" spans="17:30" x14ac:dyDescent="0.2"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7:30" x14ac:dyDescent="0.2"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7:30" x14ac:dyDescent="0.2"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</row>
    <row r="167" spans="17:30" x14ac:dyDescent="0.2"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</row>
    <row r="168" spans="17:30" x14ac:dyDescent="0.2"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</row>
    <row r="169" spans="17:30" x14ac:dyDescent="0.2"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</row>
    <row r="170" spans="17:30" x14ac:dyDescent="0.2"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</row>
    <row r="171" spans="17:30" x14ac:dyDescent="0.2"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</row>
    <row r="172" spans="17:30" x14ac:dyDescent="0.2"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</row>
  </sheetData>
  <mergeCells count="8">
    <mergeCell ref="A43:D43"/>
    <mergeCell ref="A10:B10"/>
    <mergeCell ref="D7:G7"/>
    <mergeCell ref="D2:H2"/>
    <mergeCell ref="A2:C2"/>
    <mergeCell ref="C8:D8"/>
    <mergeCell ref="A8:B9"/>
    <mergeCell ref="A4:D5"/>
  </mergeCells>
  <phoneticPr fontId="0" type="noConversion"/>
  <pageMargins left="0.78740157499999996" right="0.78740157499999996" top="0.984251969" bottom="0.984251969" header="0.4921259845" footer="0.4921259845"/>
  <pageSetup paperSize="9" scale="86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72"/>
  <sheetViews>
    <sheetView tabSelected="1" zoomScaleNormal="100" workbookViewId="0">
      <selection activeCell="C8" sqref="C8:D8"/>
    </sheetView>
  </sheetViews>
  <sheetFormatPr baseColWidth="10" defaultRowHeight="12.75" x14ac:dyDescent="0.2"/>
  <cols>
    <col min="1" max="1" width="4" customWidth="1"/>
    <col min="2" max="2" width="3.5703125" customWidth="1"/>
    <col min="3" max="4" width="9.7109375" customWidth="1"/>
    <col min="5" max="5" width="10.140625" customWidth="1"/>
    <col min="6" max="9" width="9.7109375" customWidth="1"/>
    <col min="10" max="10" width="24.28515625" customWidth="1"/>
    <col min="11" max="11" width="14.42578125" customWidth="1"/>
    <col min="12" max="12" width="24.140625" customWidth="1"/>
    <col min="16" max="16" width="11.42578125" style="2"/>
  </cols>
  <sheetData>
    <row r="1" spans="1:36" ht="25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 x14ac:dyDescent="0.2">
      <c r="A2" s="83" t="s">
        <v>0</v>
      </c>
      <c r="B2" s="84"/>
      <c r="C2" s="84"/>
      <c r="D2" s="81"/>
      <c r="E2" s="81"/>
      <c r="F2" s="81"/>
      <c r="G2" s="81"/>
      <c r="H2" s="82"/>
      <c r="I2" s="3"/>
      <c r="J2" s="4"/>
    </row>
    <row r="4" spans="1:36" ht="12.75" customHeight="1" x14ac:dyDescent="0.2">
      <c r="A4" s="90" t="s">
        <v>1</v>
      </c>
      <c r="B4" s="90"/>
      <c r="C4" s="90"/>
      <c r="D4" s="90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70" t="s">
        <v>39</v>
      </c>
      <c r="K4" s="70" t="s">
        <v>40</v>
      </c>
    </row>
    <row r="5" spans="1:36" x14ac:dyDescent="0.2">
      <c r="A5" s="90"/>
      <c r="B5" s="90"/>
      <c r="C5" s="90"/>
      <c r="D5" s="90"/>
      <c r="E5" s="6"/>
      <c r="F5" s="6"/>
      <c r="G5" s="6"/>
      <c r="H5" s="6"/>
      <c r="I5" s="6"/>
      <c r="J5" s="6">
        <v>0</v>
      </c>
      <c r="K5" s="6">
        <v>0</v>
      </c>
    </row>
    <row r="7" spans="1:36" ht="13.5" thickBot="1" x14ac:dyDescent="0.25">
      <c r="A7" t="s">
        <v>7</v>
      </c>
      <c r="D7" s="79">
        <f>DATE(2025,1,1)</f>
        <v>45658</v>
      </c>
      <c r="E7" s="79"/>
      <c r="F7" s="80"/>
      <c r="G7" s="80"/>
    </row>
    <row r="8" spans="1:36" ht="22.5" x14ac:dyDescent="0.2">
      <c r="A8" s="86" t="s">
        <v>8</v>
      </c>
      <c r="B8" s="87"/>
      <c r="C8" s="85" t="s">
        <v>9</v>
      </c>
      <c r="D8" s="85"/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8" t="s">
        <v>15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ht="13.5" thickBot="1" x14ac:dyDescent="0.25">
      <c r="A9" s="88"/>
      <c r="B9" s="89"/>
      <c r="C9" s="10" t="s">
        <v>16</v>
      </c>
      <c r="D9" s="10" t="s">
        <v>17</v>
      </c>
      <c r="E9" s="11"/>
      <c r="F9" s="11"/>
      <c r="G9" s="10"/>
      <c r="H9" s="11" t="s">
        <v>18</v>
      </c>
      <c r="I9" s="11" t="s">
        <v>18</v>
      </c>
      <c r="J9" s="12"/>
      <c r="P9"/>
    </row>
    <row r="10" spans="1:36" s="15" customFormat="1" ht="15" thickBot="1" x14ac:dyDescent="0.25">
      <c r="A10" s="77" t="s">
        <v>19</v>
      </c>
      <c r="B10" s="78"/>
      <c r="C10" s="13">
        <v>0.3125</v>
      </c>
      <c r="D10" s="13">
        <v>0.66666666666666696</v>
      </c>
      <c r="E10" s="62">
        <v>1.0416666666666701E-2</v>
      </c>
      <c r="F10" s="47">
        <v>0.32500000000000001</v>
      </c>
      <c r="G10" s="48">
        <f>IF(D10-C10=0,0, IF(D10-C10-E10&lt;TIMEVALUE("6:00"),D10-C10-E10, IF(D10-C10&lt;TIMEVALUE("6:30"),TIMEVALUE("6:00"),D10-C10-E10-TIMEVALUE("0:30"))))</f>
        <v>0.32291666666666702</v>
      </c>
      <c r="H10" s="49">
        <f>((HOUR(G10)*60+MINUTE(G10))-(HOUR(F10)*60+MINUTE(F10)))/60</f>
        <v>-0.05</v>
      </c>
      <c r="I10" s="50"/>
      <c r="J10" s="14"/>
      <c r="K10"/>
      <c r="L10"/>
      <c r="M10"/>
      <c r="N10"/>
      <c r="O10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36" s="15" customFormat="1" ht="15.75" thickBot="1" x14ac:dyDescent="0.3">
      <c r="A11" s="17"/>
      <c r="B11" s="18"/>
      <c r="C11" s="19"/>
      <c r="D11" s="19"/>
      <c r="E11" s="20" t="s">
        <v>20</v>
      </c>
      <c r="F11" s="60">
        <v>0</v>
      </c>
      <c r="G11" s="60">
        <v>0</v>
      </c>
      <c r="H11" s="68"/>
      <c r="I11" s="61">
        <v>0</v>
      </c>
      <c r="J11" s="21"/>
      <c r="K11"/>
      <c r="L11"/>
      <c r="M11"/>
      <c r="N11"/>
      <c r="O11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36" ht="14.25" x14ac:dyDescent="0.2">
      <c r="A12" s="22" t="str">
        <f>TEXT(WEEKDAY(DATE(YEAR(TERMIN),MONTH(TERMIN),B12)),"TTT")</f>
        <v>Mi</v>
      </c>
      <c r="B12" s="23">
        <v>1</v>
      </c>
      <c r="C12" s="24"/>
      <c r="D12" s="24"/>
      <c r="E12" s="25"/>
      <c r="F12" s="26">
        <f>IF(FIND(A12,"Mo,Di,Mi,Do,Fr,Sa,So,  ")&lt;20,  IF(ISNA(VLOOKUP(DATE(YEAR(TERMIN),MONTH(TERMIN),B12),Feiertage!A:B,2,FALSE)), HLOOKUP(A12,$E$4:$K$5,2,FALSE),0),0)</f>
        <v>0</v>
      </c>
      <c r="G12" s="32">
        <f>IF(ISBLANK(C12),0, IF(ISTEXT(C12),F12,   IF(D12-C12-E12&lt;TIMEVALUE("6:00"),D12-C12-E12, IF(D12-C12&lt;TIMEVALUE("6:30"),TIMEVALUE("6:00"),D12-C12-E12-TIMEVALUE("0:30")))))</f>
        <v>0</v>
      </c>
      <c r="H12" s="27">
        <f t="shared" ref="H12:H42" si="0">((HOUR(G12)*60+MINUTE(G12))-(HOUR(F12)*60+MINUTE(F12)))/60</f>
        <v>0</v>
      </c>
      <c r="I12" s="27">
        <f t="shared" ref="I12:I41" si="1">IF(ISERROR(I11+H12),"",I11+H12)</f>
        <v>0</v>
      </c>
      <c r="J12" s="28" t="str">
        <f>IF(ISNA(VLOOKUP(DATE(YEAR(TERMIN),MONTH(TERMIN),VALUE(B12)),Feiertage!A:B,2,FALSE)),"",VLOOKUP(DATE(YEAR(TERMIN),MONTH(TERMIN),VALUE(B12)),Feiertage!A:B,2,FALSE))</f>
        <v>Neujahr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36" ht="14.25" x14ac:dyDescent="0.2">
      <c r="A13" s="22" t="str">
        <f t="shared" ref="A13:A39" si="2">TEXT(WEEKDAY(DATE(YEAR(TERMIN),MONTH(TERMIN),B13)),"TTT")</f>
        <v>Do</v>
      </c>
      <c r="B13" s="30">
        <v>2</v>
      </c>
      <c r="C13" s="31"/>
      <c r="D13" s="31"/>
      <c r="E13" s="25"/>
      <c r="F13" s="71">
        <f>IF(FIND(A13,"Mo,Di,Mi,Do,Fr,Sa,So,  ")&lt;20,  IF(ISNA(VLOOKUP(DATE(YEAR(TERMIN),MONTH(TERMIN),B13),Feiertage!A:B,2,FALSE)), HLOOKUP(A13,$E$4:$K$5,2,FALSE),0),0)</f>
        <v>0</v>
      </c>
      <c r="G13" s="32">
        <f t="shared" ref="G13:G42" si="3">IF(ISBLANK(C13),0, IF(ISTEXT(C13),F13,   IF(D13-C13-E13&lt;TIMEVALUE("6:00"),D13-C13-E13, IF(D13-C13&lt;TIMEVALUE("6:30"),TIMEVALUE("6:00"),D13-C13-E13-TIMEVALUE("0:30")))))</f>
        <v>0</v>
      </c>
      <c r="H13" s="27">
        <f t="shared" si="0"/>
        <v>0</v>
      </c>
      <c r="I13" s="27">
        <f t="shared" si="1"/>
        <v>0</v>
      </c>
      <c r="J13" s="28" t="str">
        <f>IF(ISNA(VLOOKUP(DATE(YEAR(TERMIN),MONTH(TERMIN),VALUE(B13)),Feiertage!A:B,2,FALSE)),"",VLOOKUP(DATE(YEAR(TERMIN),MONTH(TERMIN),VALUE(B13)),Feiertage!A:B,2,FALSE))</f>
        <v/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36" ht="14.25" x14ac:dyDescent="0.2">
      <c r="A14" s="22" t="str">
        <f t="shared" si="2"/>
        <v>Fr</v>
      </c>
      <c r="B14" s="30">
        <v>3</v>
      </c>
      <c r="C14" s="31"/>
      <c r="D14" s="31"/>
      <c r="E14" s="25"/>
      <c r="F14" s="71">
        <f>IF(FIND(A14,"Mo,Di,Mi,Do,Fr,Sa,So,  ")&lt;20,  IF(ISNA(VLOOKUP(DATE(YEAR(TERMIN),MONTH(TERMIN),B14),Feiertage!A:B,2,FALSE)), HLOOKUP(A14,$E$4:$K$5,2,FALSE),0),0)</f>
        <v>0</v>
      </c>
      <c r="G14" s="32">
        <f t="shared" si="3"/>
        <v>0</v>
      </c>
      <c r="H14" s="27">
        <f t="shared" si="0"/>
        <v>0</v>
      </c>
      <c r="I14" s="27">
        <f t="shared" si="1"/>
        <v>0</v>
      </c>
      <c r="J14" s="28" t="str">
        <f>IF(ISNA(VLOOKUP(DATE(YEAR(TERMIN),MONTH(TERMIN),VALUE(B14)),Feiertage!A:B,2,FALSE)),"",VLOOKUP(DATE(YEAR(TERMIN),MONTH(TERMIN),VALUE(B14)),Feiertage!A:B,2,FALSE))</f>
        <v/>
      </c>
      <c r="K14" s="33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36" ht="14.25" x14ac:dyDescent="0.2">
      <c r="A15" s="22" t="str">
        <f t="shared" si="2"/>
        <v>Sa</v>
      </c>
      <c r="B15" s="30">
        <v>4</v>
      </c>
      <c r="C15" s="31"/>
      <c r="D15" s="31"/>
      <c r="E15" s="25"/>
      <c r="F15" s="71">
        <f>IF(FIND(A15,"Mo,Di,Mi,Do,Fr,Sa,So,  ")&lt;20,  IF(ISNA(VLOOKUP(DATE(YEAR(TERMIN),MONTH(TERMIN),B15),Feiertage!A:B,2,FALSE)), HLOOKUP(A15,$E$4:$K$5,2,FALSE),0),0)</f>
        <v>0</v>
      </c>
      <c r="G15" s="32">
        <f t="shared" si="3"/>
        <v>0</v>
      </c>
      <c r="H15" s="27">
        <f t="shared" si="0"/>
        <v>0</v>
      </c>
      <c r="I15" s="27">
        <f t="shared" si="1"/>
        <v>0</v>
      </c>
      <c r="J15" s="28" t="str">
        <f>IF(ISNA(VLOOKUP(DATE(YEAR(TERMIN),MONTH(TERMIN),VALUE(B15)),Feiertage!A:B,2,FALSE)),"",VLOOKUP(DATE(YEAR(TERMIN),MONTH(TERMIN),VALUE(B15)),Feiertage!A:B,2,FALSE))</f>
        <v/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36" ht="14.25" x14ac:dyDescent="0.2">
      <c r="A16" s="22" t="str">
        <f t="shared" si="2"/>
        <v>So</v>
      </c>
      <c r="B16" s="30">
        <v>5</v>
      </c>
      <c r="C16" s="31"/>
      <c r="D16" s="31"/>
      <c r="E16" s="25"/>
      <c r="F16" s="71">
        <f>IF(FIND(A16,"Mo,Di,Mi,Do,Fr,Sa,So,  ")&lt;20,  IF(ISNA(VLOOKUP(DATE(YEAR(TERMIN),MONTH(TERMIN),B16),Feiertage!A:B,2,FALSE)), HLOOKUP(A16,$E$4:$K$5,2,FALSE),0),0)</f>
        <v>0</v>
      </c>
      <c r="G16" s="32">
        <f t="shared" si="3"/>
        <v>0</v>
      </c>
      <c r="H16" s="27">
        <f t="shared" si="0"/>
        <v>0</v>
      </c>
      <c r="I16" s="27">
        <f t="shared" si="1"/>
        <v>0</v>
      </c>
      <c r="J16" s="28" t="str">
        <f>IF(ISNA(VLOOKUP(DATE(YEAR(TERMIN),MONTH(TERMIN),VALUE(B16)),Feiertage!A:B,2,FALSE)),"",VLOOKUP(DATE(YEAR(TERMIN),MONTH(TERMIN),VALUE(B16)),Feiertage!A:B,2,FALSE))</f>
        <v/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4.25" x14ac:dyDescent="0.2">
      <c r="A17" s="22" t="str">
        <f t="shared" si="2"/>
        <v>Mo</v>
      </c>
      <c r="B17" s="30">
        <v>6</v>
      </c>
      <c r="C17" s="31"/>
      <c r="D17" s="31"/>
      <c r="E17" s="25"/>
      <c r="F17" s="71">
        <f>IF(FIND(A17,"Mo,Di,Mi,Do,Fr,Sa,So,  ")&lt;20,  IF(ISNA(VLOOKUP(DATE(YEAR(TERMIN),MONTH(TERMIN),B17),Feiertage!A:B,2,FALSE)), HLOOKUP(A17,$E$4:$K$5,2,FALSE),0),0)</f>
        <v>0</v>
      </c>
      <c r="G17" s="32">
        <f t="shared" si="3"/>
        <v>0</v>
      </c>
      <c r="H17" s="27">
        <f t="shared" si="0"/>
        <v>0</v>
      </c>
      <c r="I17" s="27">
        <f t="shared" si="1"/>
        <v>0</v>
      </c>
      <c r="J17" s="28" t="str">
        <f>IF(ISNA(VLOOKUP(DATE(YEAR(TERMIN),MONTH(TERMIN),VALUE(B17)),Feiertage!A:B,2,FALSE)),"",VLOOKUP(DATE(YEAR(TERMIN),MONTH(TERMIN),VALUE(B17)),Feiertage!A:B,2,FALSE))</f>
        <v/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4.25" x14ac:dyDescent="0.2">
      <c r="A18" s="22" t="str">
        <f t="shared" si="2"/>
        <v>Di</v>
      </c>
      <c r="B18" s="30">
        <v>7</v>
      </c>
      <c r="C18" s="31"/>
      <c r="D18" s="31"/>
      <c r="E18" s="25"/>
      <c r="F18" s="71">
        <f>IF(FIND(A18,"Mo,Di,Mi,Do,Fr,Sa,So,  ")&lt;20,  IF(ISNA(VLOOKUP(DATE(YEAR(TERMIN),MONTH(TERMIN),B18),Feiertage!A:B,2,FALSE)), HLOOKUP(A18,$E$4:$K$5,2,FALSE),0),0)</f>
        <v>0</v>
      </c>
      <c r="G18" s="32">
        <f t="shared" si="3"/>
        <v>0</v>
      </c>
      <c r="H18" s="27">
        <f t="shared" si="0"/>
        <v>0</v>
      </c>
      <c r="I18" s="27">
        <f t="shared" si="1"/>
        <v>0</v>
      </c>
      <c r="J18" s="28" t="str">
        <f>IF(ISNA(VLOOKUP(DATE(YEAR(TERMIN),MONTH(TERMIN),VALUE(B18)),Feiertage!A:B,2,FALSE)),"",VLOOKUP(DATE(YEAR(TERMIN),MONTH(TERMIN),VALUE(B18)),Feiertage!A:B,2,FALSE))</f>
        <v/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14.25" x14ac:dyDescent="0.2">
      <c r="A19" s="22" t="str">
        <f t="shared" si="2"/>
        <v>Mi</v>
      </c>
      <c r="B19" s="30">
        <v>8</v>
      </c>
      <c r="C19" s="31"/>
      <c r="D19" s="31"/>
      <c r="E19" s="25"/>
      <c r="F19" s="71">
        <f>IF(FIND(A19,"Mo,Di,Mi,Do,Fr,Sa,So,  ")&lt;20,  IF(ISNA(VLOOKUP(DATE(YEAR(TERMIN),MONTH(TERMIN),B19),Feiertage!A:B,2,FALSE)), HLOOKUP(A19,$E$4:$K$5,2,FALSE),0),0)</f>
        <v>0</v>
      </c>
      <c r="G19" s="32">
        <f t="shared" si="3"/>
        <v>0</v>
      </c>
      <c r="H19" s="27">
        <f t="shared" si="0"/>
        <v>0</v>
      </c>
      <c r="I19" s="27">
        <f t="shared" si="1"/>
        <v>0</v>
      </c>
      <c r="J19" s="28" t="str">
        <f>IF(ISNA(VLOOKUP(DATE(YEAR(TERMIN),MONTH(TERMIN),VALUE(B19)),Feiertage!A:B,2,FALSE)),"",VLOOKUP(DATE(YEAR(TERMIN),MONTH(TERMIN),VALUE(B19)),Feiertage!A:B,2,FALSE))</f>
        <v/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4.25" x14ac:dyDescent="0.2">
      <c r="A20" s="22" t="str">
        <f t="shared" si="2"/>
        <v>Do</v>
      </c>
      <c r="B20" s="30">
        <v>9</v>
      </c>
      <c r="C20" s="31"/>
      <c r="D20" s="31"/>
      <c r="E20" s="25"/>
      <c r="F20" s="71">
        <f>IF(FIND(A20,"Mo,Di,Mi,Do,Fr,Sa,So,  ")&lt;20,  IF(ISNA(VLOOKUP(DATE(YEAR(TERMIN),MONTH(TERMIN),B20),Feiertage!A:B,2,FALSE)), HLOOKUP(A20,$E$4:$K$5,2,FALSE),0),0)</f>
        <v>0</v>
      </c>
      <c r="G20" s="32">
        <f t="shared" si="3"/>
        <v>0</v>
      </c>
      <c r="H20" s="27">
        <f t="shared" si="0"/>
        <v>0</v>
      </c>
      <c r="I20" s="27">
        <f t="shared" si="1"/>
        <v>0</v>
      </c>
      <c r="J20" s="28" t="str">
        <f>IF(ISNA(VLOOKUP(DATE(YEAR(TERMIN),MONTH(TERMIN),VALUE(B20)),Feiertage!A:B,2,FALSE)),"",VLOOKUP(DATE(YEAR(TERMIN),MONTH(TERMIN),VALUE(B20)),Feiertage!A:B,2,FALSE))</f>
        <v/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4.25" x14ac:dyDescent="0.2">
      <c r="A21" s="22" t="str">
        <f t="shared" si="2"/>
        <v>Fr</v>
      </c>
      <c r="B21" s="30">
        <v>10</v>
      </c>
      <c r="C21" s="31"/>
      <c r="D21" s="31"/>
      <c r="E21" s="25"/>
      <c r="F21" s="71">
        <f>IF(FIND(A21,"Mo,Di,Mi,Do,Fr,Sa,So,  ")&lt;20,  IF(ISNA(VLOOKUP(DATE(YEAR(TERMIN),MONTH(TERMIN),B21),Feiertage!A:B,2,FALSE)), HLOOKUP(A21,$E$4:$K$5,2,FALSE),0),0)</f>
        <v>0</v>
      </c>
      <c r="G21" s="32">
        <f t="shared" si="3"/>
        <v>0</v>
      </c>
      <c r="H21" s="27">
        <f t="shared" si="0"/>
        <v>0</v>
      </c>
      <c r="I21" s="27">
        <f t="shared" si="1"/>
        <v>0</v>
      </c>
      <c r="J21" s="28" t="str">
        <f>IF(ISNA(VLOOKUP(DATE(YEAR(TERMIN),MONTH(TERMIN),VALUE(B21)),Feiertage!A:B,2,FALSE)),"",VLOOKUP(DATE(YEAR(TERMIN),MONTH(TERMIN),VALUE(B21)),Feiertage!A:B,2,FALSE))</f>
        <v/>
      </c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14.25" x14ac:dyDescent="0.2">
      <c r="A22" s="22" t="str">
        <f t="shared" si="2"/>
        <v>Sa</v>
      </c>
      <c r="B22" s="30">
        <v>11</v>
      </c>
      <c r="C22" s="31"/>
      <c r="D22" s="31"/>
      <c r="E22" s="25"/>
      <c r="F22" s="71">
        <f>IF(FIND(A22,"Mo,Di,Mi,Do,Fr,Sa,So,  ")&lt;20,  IF(ISNA(VLOOKUP(DATE(YEAR(TERMIN),MONTH(TERMIN),B22),Feiertage!A:B,2,FALSE)), HLOOKUP(A22,$E$4:$K$5,2,FALSE),0),0)</f>
        <v>0</v>
      </c>
      <c r="G22" s="32">
        <f t="shared" si="3"/>
        <v>0</v>
      </c>
      <c r="H22" s="27">
        <f t="shared" si="0"/>
        <v>0</v>
      </c>
      <c r="I22" s="27">
        <f t="shared" si="1"/>
        <v>0</v>
      </c>
      <c r="J22" s="28" t="str">
        <f>IF(ISNA(VLOOKUP(DATE(YEAR(TERMIN),MONTH(TERMIN),VALUE(B22)),Feiertage!A:B,2,FALSE)),"",VLOOKUP(DATE(YEAR(TERMIN),MONTH(TERMIN),VALUE(B22)),Feiertage!A:B,2,FALSE))</f>
        <v/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14.25" x14ac:dyDescent="0.2">
      <c r="A23" s="22" t="str">
        <f t="shared" si="2"/>
        <v>So</v>
      </c>
      <c r="B23" s="30">
        <v>12</v>
      </c>
      <c r="C23" s="31"/>
      <c r="D23" s="31"/>
      <c r="E23" s="25"/>
      <c r="F23" s="71">
        <f>IF(FIND(A23,"Mo,Di,Mi,Do,Fr,Sa,So,  ")&lt;20,  IF(ISNA(VLOOKUP(DATE(YEAR(TERMIN),MONTH(TERMIN),B23),Feiertage!A:B,2,FALSE)), HLOOKUP(A23,$E$4:$K$5,2,FALSE),0),0)</f>
        <v>0</v>
      </c>
      <c r="G23" s="32">
        <f t="shared" si="3"/>
        <v>0</v>
      </c>
      <c r="H23" s="27">
        <f t="shared" si="0"/>
        <v>0</v>
      </c>
      <c r="I23" s="27">
        <f t="shared" si="1"/>
        <v>0</v>
      </c>
      <c r="J23" s="28" t="str">
        <f>IF(ISNA(VLOOKUP(DATE(YEAR(TERMIN),MONTH(TERMIN),VALUE(B23)),Feiertage!A:B,2,FALSE)),"",VLOOKUP(DATE(YEAR(TERMIN),MONTH(TERMIN),VALUE(B23)),Feiertage!A:B,2,FALSE))</f>
        <v/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4.25" x14ac:dyDescent="0.2">
      <c r="A24" s="22" t="str">
        <f t="shared" si="2"/>
        <v>Mo</v>
      </c>
      <c r="B24" s="30">
        <v>13</v>
      </c>
      <c r="C24" s="31"/>
      <c r="D24" s="31"/>
      <c r="E24" s="25"/>
      <c r="F24" s="71">
        <f>IF(FIND(A24,"Mo,Di,Mi,Do,Fr,Sa,So,  ")&lt;20,  IF(ISNA(VLOOKUP(DATE(YEAR(TERMIN),MONTH(TERMIN),B24),Feiertage!A:B,2,FALSE)), HLOOKUP(A24,$E$4:$K$5,2,FALSE),0),0)</f>
        <v>0</v>
      </c>
      <c r="G24" s="32">
        <f t="shared" si="3"/>
        <v>0</v>
      </c>
      <c r="H24" s="27">
        <f t="shared" si="0"/>
        <v>0</v>
      </c>
      <c r="I24" s="27">
        <f t="shared" si="1"/>
        <v>0</v>
      </c>
      <c r="J24" s="28" t="str">
        <f>IF(ISNA(VLOOKUP(DATE(YEAR(TERMIN),MONTH(TERMIN),VALUE(B24)),Feiertage!A:B,2,FALSE)),"",VLOOKUP(DATE(YEAR(TERMIN),MONTH(TERMIN),VALUE(B24)),Feiertage!A:B,2,FALSE))</f>
        <v/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14.25" x14ac:dyDescent="0.2">
      <c r="A25" s="22" t="str">
        <f t="shared" si="2"/>
        <v>Di</v>
      </c>
      <c r="B25" s="30">
        <v>14</v>
      </c>
      <c r="C25" s="31"/>
      <c r="D25" s="31"/>
      <c r="E25" s="25"/>
      <c r="F25" s="71">
        <f>IF(FIND(A25,"Mo,Di,Mi,Do,Fr,Sa,So,  ")&lt;20,  IF(ISNA(VLOOKUP(DATE(YEAR(TERMIN),MONTH(TERMIN),B25),Feiertage!A:B,2,FALSE)), HLOOKUP(A25,$E$4:$K$5,2,FALSE),0),0)</f>
        <v>0</v>
      </c>
      <c r="G25" s="32">
        <f t="shared" si="3"/>
        <v>0</v>
      </c>
      <c r="H25" s="27">
        <f t="shared" si="0"/>
        <v>0</v>
      </c>
      <c r="I25" s="27">
        <f t="shared" si="1"/>
        <v>0</v>
      </c>
      <c r="J25" s="28" t="str">
        <f>IF(ISNA(VLOOKUP(DATE(YEAR(TERMIN),MONTH(TERMIN),VALUE(B25)),Feiertage!A:B,2,FALSE)),"",VLOOKUP(DATE(YEAR(TERMIN),MONTH(TERMIN),VALUE(B25)),Feiertage!A:B,2,FALSE))</f>
        <v/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4.25" x14ac:dyDescent="0.2">
      <c r="A26" s="22" t="str">
        <f t="shared" si="2"/>
        <v>Mi</v>
      </c>
      <c r="B26" s="30">
        <v>15</v>
      </c>
      <c r="C26" s="31"/>
      <c r="D26" s="31"/>
      <c r="E26" s="25"/>
      <c r="F26" s="71">
        <f>IF(FIND(A26,"Mo,Di,Mi,Do,Fr,Sa,So,  ")&lt;20,  IF(ISNA(VLOOKUP(DATE(YEAR(TERMIN),MONTH(TERMIN),B26),Feiertage!A:B,2,FALSE)), HLOOKUP(A26,$E$4:$K$5,2,FALSE),0),0)</f>
        <v>0</v>
      </c>
      <c r="G26" s="32">
        <f t="shared" si="3"/>
        <v>0</v>
      </c>
      <c r="H26" s="27">
        <f t="shared" si="0"/>
        <v>0</v>
      </c>
      <c r="I26" s="27">
        <f>IF(ISERROR(I25+H26),"",I25+H26)</f>
        <v>0</v>
      </c>
      <c r="J26" s="28" t="str">
        <f>IF(ISNA(VLOOKUP(DATE(YEAR(TERMIN),MONTH(TERMIN),VALUE(B26)),Feiertage!A:B,2,FALSE)),"",VLOOKUP(DATE(YEAR(TERMIN),MONTH(TERMIN),VALUE(B26)),Feiertage!A:B,2,FALSE))</f>
        <v/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14.25" x14ac:dyDescent="0.2">
      <c r="A27" s="22" t="str">
        <f t="shared" si="2"/>
        <v>Do</v>
      </c>
      <c r="B27" s="30">
        <v>16</v>
      </c>
      <c r="C27" s="31"/>
      <c r="D27" s="31"/>
      <c r="E27" s="25"/>
      <c r="F27" s="71">
        <f>IF(FIND(A27,"Mo,Di,Mi,Do,Fr,Sa,So,  ")&lt;20,  IF(ISNA(VLOOKUP(DATE(YEAR(TERMIN),MONTH(TERMIN),B27),Feiertage!A:B,2,FALSE)), HLOOKUP(A27,$E$4:$K$5,2,FALSE),0),0)</f>
        <v>0</v>
      </c>
      <c r="G27" s="32">
        <f t="shared" si="3"/>
        <v>0</v>
      </c>
      <c r="H27" s="27">
        <f t="shared" si="0"/>
        <v>0</v>
      </c>
      <c r="I27" s="27">
        <f t="shared" si="1"/>
        <v>0</v>
      </c>
      <c r="J27" s="28" t="str">
        <f>IF(ISNA(VLOOKUP(DATE(YEAR(TERMIN),MONTH(TERMIN),VALUE(B27)),Feiertage!A:B,2,FALSE)),"",VLOOKUP(DATE(YEAR(TERMIN),MONTH(TERMIN),VALUE(B27)),Feiertage!A:B,2,FALSE))</f>
        <v/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4.25" x14ac:dyDescent="0.2">
      <c r="A28" s="22" t="str">
        <f t="shared" si="2"/>
        <v>Fr</v>
      </c>
      <c r="B28" s="30">
        <v>17</v>
      </c>
      <c r="C28" s="31"/>
      <c r="D28" s="31"/>
      <c r="E28" s="25"/>
      <c r="F28" s="71">
        <f>IF(FIND(A28,"Mo,Di,Mi,Do,Fr,Sa,So,  ")&lt;20,  IF(ISNA(VLOOKUP(DATE(YEAR(TERMIN),MONTH(TERMIN),B28),Feiertage!A:B,2,FALSE)), HLOOKUP(A28,$E$4:$K$5,2,FALSE),0),0)</f>
        <v>0</v>
      </c>
      <c r="G28" s="32">
        <f t="shared" si="3"/>
        <v>0</v>
      </c>
      <c r="H28" s="27">
        <f t="shared" si="0"/>
        <v>0</v>
      </c>
      <c r="I28" s="27">
        <f t="shared" si="1"/>
        <v>0</v>
      </c>
      <c r="J28" s="28" t="str">
        <f>IF(ISNA(VLOOKUP(DATE(YEAR(TERMIN),MONTH(TERMIN),VALUE(B28)),Feiertage!A:B,2,FALSE)),"",VLOOKUP(DATE(YEAR(TERMIN),MONTH(TERMIN),VALUE(B28)),Feiertage!A:B,2,FALSE))</f>
        <v/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14.25" x14ac:dyDescent="0.2">
      <c r="A29" s="22" t="str">
        <f t="shared" si="2"/>
        <v>Sa</v>
      </c>
      <c r="B29" s="30">
        <v>18</v>
      </c>
      <c r="C29" s="31"/>
      <c r="D29" s="31"/>
      <c r="E29" s="25"/>
      <c r="F29" s="71">
        <f>IF(FIND(A29,"Mo,Di,Mi,Do,Fr,Sa,So,  ")&lt;20,  IF(ISNA(VLOOKUP(DATE(YEAR(TERMIN),MONTH(TERMIN),B29),Feiertage!A:B,2,FALSE)), HLOOKUP(A29,$E$4:$K$5,2,FALSE),0),0)</f>
        <v>0</v>
      </c>
      <c r="G29" s="32">
        <f t="shared" si="3"/>
        <v>0</v>
      </c>
      <c r="H29" s="27">
        <f t="shared" si="0"/>
        <v>0</v>
      </c>
      <c r="I29" s="27">
        <f t="shared" si="1"/>
        <v>0</v>
      </c>
      <c r="J29" s="28" t="str">
        <f>IF(ISNA(VLOOKUP(DATE(YEAR(TERMIN),MONTH(TERMIN),VALUE(B29)),Feiertage!A:B,2,FALSE)),"",VLOOKUP(DATE(YEAR(TERMIN),MONTH(TERMIN),VALUE(B29)),Feiertage!A:B,2,FALSE))</f>
        <v/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4.25" x14ac:dyDescent="0.2">
      <c r="A30" s="22" t="str">
        <f t="shared" si="2"/>
        <v>So</v>
      </c>
      <c r="B30" s="30">
        <v>19</v>
      </c>
      <c r="C30" s="31"/>
      <c r="D30" s="31"/>
      <c r="E30" s="25"/>
      <c r="F30" s="71">
        <f>IF(FIND(A30,"Mo,Di,Mi,Do,Fr,Sa,So,  ")&lt;20,  IF(ISNA(VLOOKUP(DATE(YEAR(TERMIN),MONTH(TERMIN),B30),Feiertage!A:B,2,FALSE)), HLOOKUP(A30,$E$4:$K$5,2,FALSE),0),0)</f>
        <v>0</v>
      </c>
      <c r="G30" s="32">
        <f t="shared" si="3"/>
        <v>0</v>
      </c>
      <c r="H30" s="27">
        <f t="shared" si="0"/>
        <v>0</v>
      </c>
      <c r="I30" s="27">
        <f t="shared" si="1"/>
        <v>0</v>
      </c>
      <c r="J30" s="28" t="str">
        <f>IF(ISNA(VLOOKUP(DATE(YEAR(TERMIN),MONTH(TERMIN),VALUE(B30)),Feiertage!A:B,2,FALSE)),"",VLOOKUP(DATE(YEAR(TERMIN),MONTH(TERMIN),VALUE(B30)),Feiertage!A:B,2,FALSE))</f>
        <v/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4.25" x14ac:dyDescent="0.2">
      <c r="A31" s="22" t="str">
        <f t="shared" si="2"/>
        <v>Mo</v>
      </c>
      <c r="B31" s="30">
        <v>20</v>
      </c>
      <c r="C31" s="31"/>
      <c r="D31" s="31"/>
      <c r="E31" s="25"/>
      <c r="F31" s="71">
        <f>IF(FIND(A31,"Mo,Di,Mi,Do,Fr,Sa,So,  ")&lt;20,  IF(ISNA(VLOOKUP(DATE(YEAR(TERMIN),MONTH(TERMIN),B31),Feiertage!A:B,2,FALSE)), HLOOKUP(A31,$E$4:$K$5,2,FALSE),0),0)</f>
        <v>0</v>
      </c>
      <c r="G31" s="32">
        <f t="shared" si="3"/>
        <v>0</v>
      </c>
      <c r="H31" s="27">
        <f t="shared" si="0"/>
        <v>0</v>
      </c>
      <c r="I31" s="27">
        <f t="shared" si="1"/>
        <v>0</v>
      </c>
      <c r="J31" s="28" t="str">
        <f>IF(ISNA(VLOOKUP(DATE(YEAR(TERMIN),MONTH(TERMIN),VALUE(B31)),Feiertage!A:B,2,FALSE)),"",VLOOKUP(DATE(YEAR(TERMIN),MONTH(TERMIN),VALUE(B31)),Feiertage!A:B,2,FALSE))</f>
        <v/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4.25" x14ac:dyDescent="0.2">
      <c r="A32" s="22" t="str">
        <f t="shared" si="2"/>
        <v>Di</v>
      </c>
      <c r="B32" s="30">
        <v>21</v>
      </c>
      <c r="C32" s="31"/>
      <c r="D32" s="31"/>
      <c r="E32" s="25"/>
      <c r="F32" s="71">
        <f>IF(FIND(A32,"Mo,Di,Mi,Do,Fr,Sa,So,  ")&lt;20,  IF(ISNA(VLOOKUP(DATE(YEAR(TERMIN),MONTH(TERMIN),B32),Feiertage!A:B,2,FALSE)), HLOOKUP(A32,$E$4:$K$5,2,FALSE),0),0)</f>
        <v>0</v>
      </c>
      <c r="G32" s="32">
        <f t="shared" si="3"/>
        <v>0</v>
      </c>
      <c r="H32" s="27">
        <f t="shared" si="0"/>
        <v>0</v>
      </c>
      <c r="I32" s="27">
        <f t="shared" si="1"/>
        <v>0</v>
      </c>
      <c r="J32" s="28" t="str">
        <f>IF(ISNA(VLOOKUP(DATE(YEAR(TERMIN),MONTH(TERMIN),VALUE(B32)),Feiertage!A:B,2,FALSE)),"",VLOOKUP(DATE(YEAR(TERMIN),MONTH(TERMIN),VALUE(B32)),Feiertage!A:B,2,FALSE))</f>
        <v/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30" ht="14.25" x14ac:dyDescent="0.2">
      <c r="A33" s="22" t="str">
        <f t="shared" si="2"/>
        <v>Mi</v>
      </c>
      <c r="B33" s="30">
        <v>22</v>
      </c>
      <c r="C33" s="31"/>
      <c r="D33" s="31"/>
      <c r="E33" s="25"/>
      <c r="F33" s="71">
        <f>IF(FIND(A33,"Mo,Di,Mi,Do,Fr,Sa,So,  ")&lt;20,  IF(ISNA(VLOOKUP(DATE(YEAR(TERMIN),MONTH(TERMIN),B33),Feiertage!A:B,2,FALSE)), HLOOKUP(A33,$E$4:$K$5,2,FALSE),0),0)</f>
        <v>0</v>
      </c>
      <c r="G33" s="32">
        <f t="shared" si="3"/>
        <v>0</v>
      </c>
      <c r="H33" s="27">
        <f t="shared" si="0"/>
        <v>0</v>
      </c>
      <c r="I33" s="27">
        <f t="shared" si="1"/>
        <v>0</v>
      </c>
      <c r="J33" s="28" t="str">
        <f>IF(ISNA(VLOOKUP(DATE(YEAR(TERMIN),MONTH(TERMIN),VALUE(B33)),Feiertage!A:B,2,FALSE)),"",VLOOKUP(DATE(YEAR(TERMIN),MONTH(TERMIN),VALUE(B33)),Feiertage!A:B,2,FALSE))</f>
        <v/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30" ht="14.25" x14ac:dyDescent="0.2">
      <c r="A34" s="22" t="str">
        <f t="shared" si="2"/>
        <v>Do</v>
      </c>
      <c r="B34" s="30">
        <v>23</v>
      </c>
      <c r="C34" s="31"/>
      <c r="D34" s="31"/>
      <c r="E34" s="25"/>
      <c r="F34" s="71">
        <f>IF(FIND(A34,"Mo,Di,Mi,Do,Fr,Sa,So,  ")&lt;20,  IF(ISNA(VLOOKUP(DATE(YEAR(TERMIN),MONTH(TERMIN),B34),Feiertage!A:B,2,FALSE)), HLOOKUP(A34,$E$4:$K$5,2,FALSE),0),0)</f>
        <v>0</v>
      </c>
      <c r="G34" s="32">
        <f t="shared" si="3"/>
        <v>0</v>
      </c>
      <c r="H34" s="27">
        <f t="shared" si="0"/>
        <v>0</v>
      </c>
      <c r="I34" s="27">
        <f t="shared" si="1"/>
        <v>0</v>
      </c>
      <c r="J34" s="28" t="str">
        <f>IF(ISNA(VLOOKUP(DATE(YEAR(TERMIN),MONTH(TERMIN),VALUE(B34)),Feiertage!A:B,2,FALSE)),"",VLOOKUP(DATE(YEAR(TERMIN),MONTH(TERMIN),VALUE(B34)),Feiertage!A:B,2,FALSE))</f>
        <v/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30" ht="14.25" x14ac:dyDescent="0.2">
      <c r="A35" s="22" t="str">
        <f t="shared" si="2"/>
        <v>Fr</v>
      </c>
      <c r="B35" s="30">
        <v>24</v>
      </c>
      <c r="C35" s="31"/>
      <c r="D35" s="31"/>
      <c r="E35" s="25"/>
      <c r="F35" s="71">
        <f>IF(FIND(A35,"Mo,Di,Mi,Do,Fr,Sa,So,  ")&lt;20,  IF(ISNA(VLOOKUP(DATE(YEAR(TERMIN),MONTH(TERMIN),B35),Feiertage!A:B,2,FALSE)), HLOOKUP(A35,$E$4:$K$5,2,FALSE),0),0)</f>
        <v>0</v>
      </c>
      <c r="G35" s="32">
        <f t="shared" si="3"/>
        <v>0</v>
      </c>
      <c r="H35" s="27">
        <f t="shared" si="0"/>
        <v>0</v>
      </c>
      <c r="I35" s="27">
        <f t="shared" si="1"/>
        <v>0</v>
      </c>
      <c r="J35" s="28" t="str">
        <f>IF(ISNA(VLOOKUP(DATE(YEAR(TERMIN),MONTH(TERMIN),VALUE(B35)),Feiertage!A:B,2,FALSE)),"",VLOOKUP(DATE(YEAR(TERMIN),MONTH(TERMIN),VALUE(B35)),Feiertage!A:B,2,FALSE))</f>
        <v/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30" ht="14.25" x14ac:dyDescent="0.2">
      <c r="A36" s="22" t="str">
        <f t="shared" si="2"/>
        <v>Sa</v>
      </c>
      <c r="B36" s="30">
        <v>25</v>
      </c>
      <c r="C36" s="31"/>
      <c r="D36" s="31"/>
      <c r="E36" s="25"/>
      <c r="F36" s="71">
        <f>IF(FIND(A36,"Mo,Di,Mi,Do,Fr,Sa,So,  ")&lt;20,  IF(ISNA(VLOOKUP(DATE(YEAR(TERMIN),MONTH(TERMIN),B36),Feiertage!A:B,2,FALSE)), HLOOKUP(A36,$E$4:$K$5,2,FALSE),0),0)</f>
        <v>0</v>
      </c>
      <c r="G36" s="32">
        <f t="shared" si="3"/>
        <v>0</v>
      </c>
      <c r="H36" s="27">
        <f t="shared" si="0"/>
        <v>0</v>
      </c>
      <c r="I36" s="27">
        <f t="shared" si="1"/>
        <v>0</v>
      </c>
      <c r="J36" s="28" t="str">
        <f>IF(ISNA(VLOOKUP(DATE(YEAR(TERMIN),MONTH(TERMIN),VALUE(B36)),Feiertage!A:B,2,FALSE)),"",VLOOKUP(DATE(YEAR(TERMIN),MONTH(TERMIN),VALUE(B36)),Feiertage!A:B,2,FALSE))</f>
        <v/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30" ht="14.25" x14ac:dyDescent="0.2">
      <c r="A37" s="22" t="str">
        <f t="shared" si="2"/>
        <v>So</v>
      </c>
      <c r="B37" s="30">
        <v>26</v>
      </c>
      <c r="C37" s="31"/>
      <c r="D37" s="31"/>
      <c r="E37" s="25"/>
      <c r="F37" s="71">
        <f>IF(FIND(A37,"Mo,Di,Mi,Do,Fr,Sa,So,  ")&lt;20,  IF(ISNA(VLOOKUP(DATE(YEAR(TERMIN),MONTH(TERMIN),B37),Feiertage!A:B,2,FALSE)), HLOOKUP(A37,$E$4:$K$5,2,FALSE),0),0)</f>
        <v>0</v>
      </c>
      <c r="G37" s="32">
        <f t="shared" si="3"/>
        <v>0</v>
      </c>
      <c r="H37" s="27">
        <f t="shared" si="0"/>
        <v>0</v>
      </c>
      <c r="I37" s="27">
        <f t="shared" si="1"/>
        <v>0</v>
      </c>
      <c r="J37" s="28" t="str">
        <f>IF(ISNA(VLOOKUP(DATE(YEAR(TERMIN),MONTH(TERMIN),VALUE(B37)),Feiertage!A:B,2,FALSE)),"",VLOOKUP(DATE(YEAR(TERMIN),MONTH(TERMIN),VALUE(B37)),Feiertage!A:B,2,FALSE))</f>
        <v/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30" ht="14.25" x14ac:dyDescent="0.2">
      <c r="A38" s="22" t="str">
        <f t="shared" si="2"/>
        <v>Mo</v>
      </c>
      <c r="B38" s="30">
        <v>27</v>
      </c>
      <c r="C38" s="31"/>
      <c r="D38" s="31"/>
      <c r="E38" s="25"/>
      <c r="F38" s="71">
        <f>IF(FIND(A38,"Mo,Di,Mi,Do,Fr,Sa,So,  ")&lt;20,  IF(ISNA(VLOOKUP(DATE(YEAR(TERMIN),MONTH(TERMIN),B38),Feiertage!A:B,2,FALSE)), HLOOKUP(A38,$E$4:$K$5,2,FALSE),0),0)</f>
        <v>0</v>
      </c>
      <c r="G38" s="32">
        <f t="shared" si="3"/>
        <v>0</v>
      </c>
      <c r="H38" s="27">
        <f t="shared" si="0"/>
        <v>0</v>
      </c>
      <c r="I38" s="27">
        <f t="shared" si="1"/>
        <v>0</v>
      </c>
      <c r="J38" s="28" t="str">
        <f>IF(ISNA(VLOOKUP(DATE(YEAR(TERMIN),MONTH(TERMIN),VALUE(B38)),Feiertage!A:B,2,FALSE)),"",VLOOKUP(DATE(YEAR(TERMIN),MONTH(TERMIN),VALUE(B38)),Feiertage!A:B,2,FALSE))</f>
        <v/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30" ht="14.25" x14ac:dyDescent="0.2">
      <c r="A39" s="22" t="str">
        <f t="shared" si="2"/>
        <v>Di</v>
      </c>
      <c r="B39" s="30">
        <v>28</v>
      </c>
      <c r="C39" s="31"/>
      <c r="D39" s="31"/>
      <c r="E39" s="25"/>
      <c r="F39" s="71">
        <f>IF(FIND(A39,"Mo,Di,Mi,Do,Fr,Sa,So,  ")&lt;20,  IF(ISNA(VLOOKUP(DATE(YEAR(TERMIN),MONTH(TERMIN),B39),Feiertage!A:B,2,FALSE)), HLOOKUP(A39,$E$4:$K$5,2,FALSE),0),0)</f>
        <v>0</v>
      </c>
      <c r="G39" s="32">
        <f t="shared" si="3"/>
        <v>0</v>
      </c>
      <c r="H39" s="27">
        <f t="shared" si="0"/>
        <v>0</v>
      </c>
      <c r="I39" s="27">
        <f t="shared" si="1"/>
        <v>0</v>
      </c>
      <c r="J39" s="28" t="str">
        <f>IF(ISNA(VLOOKUP(DATE(YEAR(TERMIN),MONTH(TERMIN),VALUE(B39)),Feiertage!A:B,2,FALSE)),"",VLOOKUP(DATE(YEAR(TERMIN),MONTH(TERMIN),VALUE(B39)),Feiertage!A:B,2,FALSE))</f>
        <v/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30" ht="14.25" x14ac:dyDescent="0.2">
      <c r="A40" s="22" t="str">
        <f>IF(MONTH(DATE(YEAR(TERMIN),MONTH(TERMIN),B37+3))=MONTH(TERMIN),TEXT(WEEKDAY(DATE(YEAR(TERMIN),MONTH(TERMIN),B37+3)),"TTT"),"  ")</f>
        <v>Mi</v>
      </c>
      <c r="B40" s="30">
        <f>IF(A40&gt;"  ",B39+1,"  ")</f>
        <v>29</v>
      </c>
      <c r="C40" s="31"/>
      <c r="D40" s="31"/>
      <c r="E40" s="25"/>
      <c r="F40" s="71">
        <f>IF(FIND(A40,"Mo,Di,Mi,Do,Fr,Sa,So,  ")&lt;20,  IF(ISNA(VLOOKUP(DATE(YEAR(TERMIN),MONTH(TERMIN),B40),Feiertage!A:B,2,FALSE)), HLOOKUP(A40,$E$4:$K$5,2,FALSE),0),0)</f>
        <v>0</v>
      </c>
      <c r="G40" s="32">
        <f t="shared" si="3"/>
        <v>0</v>
      </c>
      <c r="H40" s="27">
        <f t="shared" si="0"/>
        <v>0</v>
      </c>
      <c r="I40" s="27">
        <f t="shared" si="1"/>
        <v>0</v>
      </c>
      <c r="J40" s="28" t="str">
        <f>IF(A40&gt;"  ", IF(ISNA(VLOOKUP(DATE(YEAR(TERMIN),MONTH(TERMIN),VALUE(B40)),Feiertage!A:B,2,FALSE)),"",VLOOKUP(DATE(YEAR(TERMIN),MONTH(TERMIN),VALUE(B40)),Feiertage!A:B,2,FALSE)),"Entfällt")</f>
        <v/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30" ht="14.25" x14ac:dyDescent="0.2">
      <c r="A41" s="22" t="str">
        <f>IF(MONTH(DATE(YEAR(TERMIN),MONTH(TERMIN),B38+3))=MONTH(TERMIN),TEXT(WEEKDAY(DATE(YEAR(TERMIN),MONTH(TERMIN),B38+3)),"TTT"),"  ")</f>
        <v>Do</v>
      </c>
      <c r="B41" s="30">
        <f>IF(A41&gt;"  ",B40+1,"  ")</f>
        <v>30</v>
      </c>
      <c r="C41" s="31"/>
      <c r="D41" s="31"/>
      <c r="E41" s="25"/>
      <c r="F41" s="71">
        <f>IF(FIND(A41,"Mo,Di,Mi,Do,Fr,Sa,So,  ")&lt;20,  IF(ISNA(VLOOKUP(DATE(YEAR(TERMIN),MONTH(TERMIN),B41),Feiertage!A:B,2,FALSE)), HLOOKUP(A41,$E$4:$K$5,2,FALSE),0),0)</f>
        <v>0</v>
      </c>
      <c r="G41" s="32">
        <f t="shared" si="3"/>
        <v>0</v>
      </c>
      <c r="H41" s="27">
        <f t="shared" si="0"/>
        <v>0</v>
      </c>
      <c r="I41" s="27">
        <f t="shared" si="1"/>
        <v>0</v>
      </c>
      <c r="J41" s="28" t="str">
        <f>IF(A41&gt;"  ", IF(ISNA(VLOOKUP(DATE(YEAR(TERMIN),MONTH(TERMIN),VALUE(B41)),Feiertage!A:B,2,FALSE)),"",VLOOKUP(DATE(YEAR(TERMIN),MONTH(TERMIN),VALUE(B41)),Feiertage!A:B,2,FALSE)),"Entfällt")</f>
        <v/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30" ht="14.25" x14ac:dyDescent="0.2">
      <c r="A42" s="22" t="str">
        <f>IF(MONTH(DATE(YEAR(TERMIN),MONTH(TERMIN),B39+3))=MONTH(TERMIN),TEXT(WEEKDAY(DATE(YEAR(TERMIN),MONTH(TERMIN),B39+3)),"TTT"),"  ")</f>
        <v>Fr</v>
      </c>
      <c r="B42" s="30">
        <f>IF(A42&gt;"  ",B41+1,"  ")</f>
        <v>31</v>
      </c>
      <c r="C42" s="34"/>
      <c r="D42" s="34"/>
      <c r="E42" s="35"/>
      <c r="F42" s="71">
        <f>IF(FIND(A42,"Mo,Di,Mi,Do,Fr,Sa,So,  ")&lt;20,  IF(ISNA(VLOOKUP(DATE(YEAR(TERMIN),MONTH(TERMIN),B42),Feiertage!A:B,2,FALSE)), HLOOKUP(A42,$E$4:$K$5,2,FALSE),0),0)</f>
        <v>0</v>
      </c>
      <c r="G42" s="32">
        <f t="shared" si="3"/>
        <v>0</v>
      </c>
      <c r="H42" s="27">
        <f t="shared" si="0"/>
        <v>0</v>
      </c>
      <c r="I42" s="27">
        <f>I41+H42</f>
        <v>0</v>
      </c>
      <c r="J42" s="28" t="str">
        <f>IF(A42&gt;"  ", IF(ISNA(VLOOKUP(DATE(YEAR(TERMIN),MONTH(TERMIN),VALUE(B42)),Feiertage!A:B,2,FALSE)),"",VLOOKUP(DATE(YEAR(TERMIN),MONTH(TERMIN),VALUE(B42)),Feiertage!A:B,2,FALSE)),"Entfällt")</f>
        <v/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30" ht="15.75" thickBot="1" x14ac:dyDescent="0.3">
      <c r="A43" s="75" t="s">
        <v>21</v>
      </c>
      <c r="B43" s="76"/>
      <c r="C43" s="76"/>
      <c r="D43" s="76"/>
      <c r="E43" s="63"/>
      <c r="F43" s="51">
        <f>SUM(F12:F42)</f>
        <v>0</v>
      </c>
      <c r="G43" s="52">
        <f>SUM(G12:G42)</f>
        <v>0</v>
      </c>
      <c r="H43" s="53">
        <f>SUM(H12:H42)</f>
        <v>0</v>
      </c>
      <c r="I43" s="54"/>
      <c r="J43" s="36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30" ht="15.75" thickBot="1" x14ac:dyDescent="0.3">
      <c r="E44" s="55" t="s">
        <v>20</v>
      </c>
      <c r="F44" s="58">
        <f>F43+F11</f>
        <v>0</v>
      </c>
      <c r="G44" s="58">
        <f>G43+G11</f>
        <v>0</v>
      </c>
      <c r="H44" s="64"/>
      <c r="I44" s="56">
        <f>I11+H43</f>
        <v>0</v>
      </c>
      <c r="J44" s="37" t="str">
        <f>CONCATENATE("entspricht: ",TEXT(ROUNDDOWN(I44,0),"##"),":",TEXT(ROUND((ABS(I44)-(ROUNDDOWN(ABS(I44),0)))*60,0),"0#")," Std.:Min.")</f>
        <v>entspricht: :0 Std.:Min.</v>
      </c>
      <c r="P44" s="38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ht="15" x14ac:dyDescent="0.25">
      <c r="A45" t="s">
        <v>22</v>
      </c>
      <c r="E45" s="59">
        <f>Dez.!F44</f>
        <v>0</v>
      </c>
      <c r="H45" s="39"/>
      <c r="I45" s="40"/>
      <c r="J45" s="41"/>
      <c r="P45" s="38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1:30" x14ac:dyDescent="0.2">
      <c r="A46" s="3" t="s">
        <v>36</v>
      </c>
      <c r="B46" s="3"/>
      <c r="C46" s="3"/>
      <c r="D46" s="3"/>
      <c r="E46" s="57">
        <f>G44</f>
        <v>0</v>
      </c>
      <c r="F46" s="3"/>
      <c r="P46" s="38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9" spans="1:30" ht="13.5" thickBot="1" x14ac:dyDescent="0.25">
      <c r="A49" s="42"/>
      <c r="B49" s="42"/>
      <c r="C49" s="42"/>
      <c r="D49" s="42"/>
      <c r="E49" s="42"/>
      <c r="F49" s="42"/>
      <c r="H49" s="3"/>
      <c r="I49" s="3"/>
      <c r="J49" s="3"/>
      <c r="P49" s="38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1:30" s="43" customFormat="1" x14ac:dyDescent="0.2">
      <c r="A50" s="43" t="s">
        <v>23</v>
      </c>
      <c r="H50" s="44"/>
      <c r="I50" s="44"/>
      <c r="J50" s="44"/>
      <c r="K50"/>
      <c r="L50"/>
      <c r="M50"/>
      <c r="N50"/>
      <c r="O50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1:30" x14ac:dyDescent="0.2">
      <c r="P51" s="38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x14ac:dyDescent="0.2">
      <c r="P52" s="38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x14ac:dyDescent="0.2">
      <c r="P53" s="38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x14ac:dyDescent="0.2">
      <c r="P54" s="38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x14ac:dyDescent="0.2">
      <c r="P55" s="38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x14ac:dyDescent="0.2">
      <c r="P56" s="38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x14ac:dyDescent="0.2">
      <c r="P57" s="38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x14ac:dyDescent="0.2">
      <c r="P58" s="3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x14ac:dyDescent="0.2"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x14ac:dyDescent="0.2"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x14ac:dyDescent="0.2"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x14ac:dyDescent="0.2"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x14ac:dyDescent="0.2"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x14ac:dyDescent="0.2"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7:30" x14ac:dyDescent="0.2"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7:30" x14ac:dyDescent="0.2"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7:30" x14ac:dyDescent="0.2"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7:30" x14ac:dyDescent="0.2"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7:30" x14ac:dyDescent="0.2"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7:30" x14ac:dyDescent="0.2"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7:30" x14ac:dyDescent="0.2"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7:30" x14ac:dyDescent="0.2"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7:30" x14ac:dyDescent="0.2"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17:30" x14ac:dyDescent="0.2"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7:30" x14ac:dyDescent="0.2"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spans="17:30" x14ac:dyDescent="0.2"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spans="17:30" x14ac:dyDescent="0.2"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7:30" x14ac:dyDescent="0.2"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7:30" x14ac:dyDescent="0.2"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7:30" x14ac:dyDescent="0.2"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7:30" x14ac:dyDescent="0.2"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7:30" x14ac:dyDescent="0.2"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7:30" x14ac:dyDescent="0.2"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7:30" x14ac:dyDescent="0.2"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7:30" x14ac:dyDescent="0.2"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7:30" x14ac:dyDescent="0.2"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7:30" x14ac:dyDescent="0.2"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7:30" x14ac:dyDescent="0.2"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7:30" x14ac:dyDescent="0.2"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7:30" x14ac:dyDescent="0.2"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7:30" x14ac:dyDescent="0.2"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7:30" x14ac:dyDescent="0.2"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7:30" x14ac:dyDescent="0.2"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7:30" x14ac:dyDescent="0.2"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7:30" x14ac:dyDescent="0.2"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7:30" x14ac:dyDescent="0.2"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7:30" x14ac:dyDescent="0.2"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7:30" x14ac:dyDescent="0.2"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7:30" x14ac:dyDescent="0.2"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7:30" x14ac:dyDescent="0.2"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7:30" x14ac:dyDescent="0.2"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7:30" x14ac:dyDescent="0.2"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7:30" x14ac:dyDescent="0.2"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7:30" x14ac:dyDescent="0.2"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7:30" x14ac:dyDescent="0.2"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7:30" x14ac:dyDescent="0.2"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7:30" x14ac:dyDescent="0.2"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7:30" x14ac:dyDescent="0.2"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7:30" x14ac:dyDescent="0.2"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7:30" x14ac:dyDescent="0.2"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7:30" x14ac:dyDescent="0.2"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7:30" x14ac:dyDescent="0.2"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7:30" x14ac:dyDescent="0.2"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7:30" x14ac:dyDescent="0.2"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7:30" x14ac:dyDescent="0.2"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7:30" x14ac:dyDescent="0.2"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7:30" x14ac:dyDescent="0.2"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7:30" x14ac:dyDescent="0.2"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7:30" x14ac:dyDescent="0.2"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7:30" x14ac:dyDescent="0.2"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7:30" x14ac:dyDescent="0.2"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7:30" x14ac:dyDescent="0.2"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7:30" x14ac:dyDescent="0.2"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7:30" x14ac:dyDescent="0.2"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7:30" x14ac:dyDescent="0.2"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7:30" x14ac:dyDescent="0.2"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7:30" x14ac:dyDescent="0.2"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7:30" x14ac:dyDescent="0.2"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7:30" x14ac:dyDescent="0.2"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7:30" x14ac:dyDescent="0.2"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7:30" x14ac:dyDescent="0.2"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7:30" x14ac:dyDescent="0.2"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7:30" x14ac:dyDescent="0.2"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7:30" x14ac:dyDescent="0.2"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7:30" x14ac:dyDescent="0.2"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7:30" x14ac:dyDescent="0.2"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</row>
    <row r="137" spans="17:30" x14ac:dyDescent="0.2"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7:30" x14ac:dyDescent="0.2"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7:30" x14ac:dyDescent="0.2"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7:30" x14ac:dyDescent="0.2"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</row>
    <row r="141" spans="17:30" x14ac:dyDescent="0.2"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</row>
    <row r="142" spans="17:30" x14ac:dyDescent="0.2"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</row>
    <row r="143" spans="17:30" x14ac:dyDescent="0.2"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</row>
    <row r="144" spans="17:30" x14ac:dyDescent="0.2"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7:30" x14ac:dyDescent="0.2"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7:30" x14ac:dyDescent="0.2"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</row>
    <row r="147" spans="17:30" x14ac:dyDescent="0.2"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</row>
    <row r="148" spans="17:30" x14ac:dyDescent="0.2"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</row>
    <row r="149" spans="17:30" x14ac:dyDescent="0.2"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</row>
    <row r="150" spans="17:30" x14ac:dyDescent="0.2"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</row>
    <row r="151" spans="17:30" x14ac:dyDescent="0.2"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</row>
    <row r="152" spans="17:30" x14ac:dyDescent="0.2"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</row>
    <row r="153" spans="17:30" x14ac:dyDescent="0.2"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</row>
    <row r="154" spans="17:30" x14ac:dyDescent="0.2"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</row>
    <row r="155" spans="17:30" x14ac:dyDescent="0.2"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</row>
    <row r="156" spans="17:30" x14ac:dyDescent="0.2"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</row>
    <row r="157" spans="17:30" x14ac:dyDescent="0.2"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</row>
    <row r="158" spans="17:30" x14ac:dyDescent="0.2"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</row>
    <row r="159" spans="17:30" x14ac:dyDescent="0.2"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</row>
    <row r="160" spans="17:30" x14ac:dyDescent="0.2"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</row>
    <row r="161" spans="17:30" x14ac:dyDescent="0.2"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</row>
    <row r="162" spans="17:30" x14ac:dyDescent="0.2"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</row>
    <row r="163" spans="17:30" x14ac:dyDescent="0.2"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</row>
    <row r="164" spans="17:30" x14ac:dyDescent="0.2"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7:30" x14ac:dyDescent="0.2"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7:30" x14ac:dyDescent="0.2"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</row>
    <row r="167" spans="17:30" x14ac:dyDescent="0.2"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</row>
    <row r="168" spans="17:30" x14ac:dyDescent="0.2"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</row>
    <row r="169" spans="17:30" x14ac:dyDescent="0.2"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</row>
    <row r="170" spans="17:30" x14ac:dyDescent="0.2"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</row>
    <row r="171" spans="17:30" x14ac:dyDescent="0.2"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</row>
    <row r="172" spans="17:30" x14ac:dyDescent="0.2"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</row>
  </sheetData>
  <mergeCells count="8">
    <mergeCell ref="A43:D43"/>
    <mergeCell ref="A10:B10"/>
    <mergeCell ref="D7:G7"/>
    <mergeCell ref="D2:H2"/>
    <mergeCell ref="A2:C2"/>
    <mergeCell ref="C8:D8"/>
    <mergeCell ref="A8:B9"/>
    <mergeCell ref="A4:D5"/>
  </mergeCells>
  <phoneticPr fontId="0" type="noConversion"/>
  <pageMargins left="0.78740157499999996" right="0.78740157499999996" top="0.984251969" bottom="0.984251969" header="0.4921259845" footer="0.4921259845"/>
  <pageSetup paperSize="9" scale="86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72"/>
  <sheetViews>
    <sheetView zoomScaleNormal="100" workbookViewId="0">
      <selection activeCell="D7" sqref="D7:G7"/>
    </sheetView>
  </sheetViews>
  <sheetFormatPr baseColWidth="10" defaultRowHeight="12.75" x14ac:dyDescent="0.2"/>
  <cols>
    <col min="1" max="1" width="4" customWidth="1"/>
    <col min="2" max="2" width="3.5703125" customWidth="1"/>
    <col min="3" max="4" width="9.7109375" customWidth="1"/>
    <col min="5" max="5" width="10.140625" customWidth="1"/>
    <col min="6" max="9" width="9.7109375" customWidth="1"/>
    <col min="10" max="10" width="24.28515625" customWidth="1"/>
    <col min="11" max="11" width="14.42578125" customWidth="1"/>
    <col min="12" max="12" width="24.140625" customWidth="1"/>
    <col min="16" max="16" width="11.42578125" style="2"/>
  </cols>
  <sheetData>
    <row r="1" spans="1:36" ht="25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 x14ac:dyDescent="0.2">
      <c r="A2" s="83" t="s">
        <v>0</v>
      </c>
      <c r="B2" s="84"/>
      <c r="C2" s="84"/>
      <c r="D2" s="91">
        <f>Jan.!D2</f>
        <v>0</v>
      </c>
      <c r="E2" s="91"/>
      <c r="F2" s="91"/>
      <c r="G2" s="91"/>
      <c r="H2" s="92"/>
      <c r="I2" s="3"/>
      <c r="J2" s="4"/>
    </row>
    <row r="4" spans="1:36" ht="12.75" customHeight="1" x14ac:dyDescent="0.2">
      <c r="A4" s="90" t="s">
        <v>1</v>
      </c>
      <c r="B4" s="90"/>
      <c r="C4" s="90"/>
      <c r="D4" s="90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70" t="s">
        <v>39</v>
      </c>
      <c r="K4" s="70" t="s">
        <v>40</v>
      </c>
    </row>
    <row r="5" spans="1:36" x14ac:dyDescent="0.2">
      <c r="A5" s="90"/>
      <c r="B5" s="90"/>
      <c r="C5" s="90"/>
      <c r="D5" s="90"/>
      <c r="E5" s="6">
        <f>Jan.!E5</f>
        <v>0</v>
      </c>
      <c r="F5" s="6">
        <f>Jan.!F5</f>
        <v>0</v>
      </c>
      <c r="G5" s="6">
        <f>Jan.!G5</f>
        <v>0</v>
      </c>
      <c r="H5" s="6">
        <f>Jan.!H5</f>
        <v>0</v>
      </c>
      <c r="I5" s="6">
        <f>Jan.!I5</f>
        <v>0</v>
      </c>
      <c r="J5" s="6">
        <f>Jan.!J5</f>
        <v>0</v>
      </c>
      <c r="K5" s="6">
        <f>Jan.!K5</f>
        <v>0</v>
      </c>
    </row>
    <row r="7" spans="1:36" ht="13.5" thickBot="1" x14ac:dyDescent="0.25">
      <c r="A7" t="s">
        <v>7</v>
      </c>
      <c r="D7" s="79">
        <f>DATE(2025,2,1)</f>
        <v>45689</v>
      </c>
      <c r="E7" s="79"/>
      <c r="F7" s="80"/>
      <c r="G7" s="80"/>
    </row>
    <row r="8" spans="1:36" ht="22.5" x14ac:dyDescent="0.2">
      <c r="A8" s="86" t="s">
        <v>8</v>
      </c>
      <c r="B8" s="87"/>
      <c r="C8" s="85" t="s">
        <v>9</v>
      </c>
      <c r="D8" s="85"/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8" t="s">
        <v>15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ht="13.5" thickBot="1" x14ac:dyDescent="0.25">
      <c r="A9" s="88"/>
      <c r="B9" s="89"/>
      <c r="C9" s="10" t="s">
        <v>16</v>
      </c>
      <c r="D9" s="10" t="s">
        <v>17</v>
      </c>
      <c r="E9" s="11"/>
      <c r="F9" s="11"/>
      <c r="G9" s="10"/>
      <c r="H9" s="11" t="s">
        <v>18</v>
      </c>
      <c r="I9" s="11" t="s">
        <v>18</v>
      </c>
      <c r="J9" s="12"/>
      <c r="P9"/>
    </row>
    <row r="10" spans="1:36" s="15" customFormat="1" ht="15" thickBot="1" x14ac:dyDescent="0.25">
      <c r="A10" s="77" t="s">
        <v>19</v>
      </c>
      <c r="B10" s="78"/>
      <c r="C10" s="13">
        <v>0.3125</v>
      </c>
      <c r="D10" s="13">
        <v>0.66666666666666696</v>
      </c>
      <c r="E10" s="62">
        <v>1.0416666666666701E-2</v>
      </c>
      <c r="F10" s="47">
        <v>0.32083333333333303</v>
      </c>
      <c r="G10" s="48">
        <f>IF(D10-C10=0,0, IF(D10-C10-E10&lt;TIMEVALUE("6:00"),D10-C10-E10, IF(D10-C10&lt;TIMEVALUE("6:30"),TIMEVALUE("6:00"),D10-C10-E10-TIMEVALUE("0:30"))))</f>
        <v>0.32291666666666702</v>
      </c>
      <c r="H10" s="49">
        <f>((HOUR(G10)*60+MINUTE(G10))-(HOUR(F10)*60+MINUTE(F10)))/60</f>
        <v>0.05</v>
      </c>
      <c r="I10" s="50" t="str">
        <f>IF(ISERROR(I9+H10),"",I9+H10)</f>
        <v/>
      </c>
      <c r="J10" s="14"/>
      <c r="K10"/>
      <c r="L10"/>
      <c r="M10"/>
      <c r="N10"/>
      <c r="O10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36" s="15" customFormat="1" ht="15.75" thickBot="1" x14ac:dyDescent="0.3">
      <c r="A11" s="17"/>
      <c r="B11" s="18"/>
      <c r="C11" s="19"/>
      <c r="D11" s="19"/>
      <c r="E11" s="20" t="s">
        <v>20</v>
      </c>
      <c r="F11" s="60">
        <f>Jan.!F44</f>
        <v>0</v>
      </c>
      <c r="G11" s="60">
        <f>Jan.!G44</f>
        <v>0</v>
      </c>
      <c r="H11" s="68"/>
      <c r="I11" s="67">
        <f>Jan.!I44</f>
        <v>0</v>
      </c>
      <c r="J11" s="21"/>
      <c r="K11"/>
      <c r="L11"/>
      <c r="M11"/>
      <c r="N11"/>
      <c r="O11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36" ht="14.25" x14ac:dyDescent="0.2">
      <c r="A12" s="22" t="str">
        <f t="shared" ref="A12:A39" si="0">TEXT(WEEKDAY(DATE(YEAR(TERMIN),MONTH(TERMIN),B12)),"TTT")</f>
        <v>Sa</v>
      </c>
      <c r="B12" s="23">
        <v>1</v>
      </c>
      <c r="C12" s="24"/>
      <c r="D12" s="24"/>
      <c r="E12" s="25"/>
      <c r="F12" s="26">
        <f>IF(FIND(A12,"Mo,Di,Mi,Do,Fr,Sa,So,  ")&lt;20,  IF(ISNA(VLOOKUP(DATE(YEAR(TERMIN),MONTH(TERMIN),B12),Feiertage!A:B,2,FALSE)), HLOOKUP(A12,$E$4:$K$5,2,FALSE),0),0)</f>
        <v>0</v>
      </c>
      <c r="G12" s="32">
        <f t="shared" ref="G12:G42" si="1">IF(ISBLANK(C12),0, IF(ISTEXT(C12),F12,   IF(D12-C12-E12&lt;TIMEVALUE("6:00"),D12-C12-E12, IF(D12-C12&lt;TIMEVALUE("6:30"),TIMEVALUE("6:00"),D12-C12-E12-TIMEVALUE("0:30")))))</f>
        <v>0</v>
      </c>
      <c r="H12" s="27">
        <f t="shared" ref="H12:H42" si="2">((HOUR(G12)*60+MINUTE(G12))-(HOUR(F12)*60+MINUTE(F12)))/60</f>
        <v>0</v>
      </c>
      <c r="I12" s="65">
        <f t="shared" ref="I12:I41" si="3">IF(ISERROR(I11+H12),"",I11+H12)</f>
        <v>0</v>
      </c>
      <c r="J12" s="28" t="str">
        <f>IF(ISNA(VLOOKUP(DATE(YEAR(TERMIN),MONTH(TERMIN),VALUE(B12)),Feiertage!A:B,2,FALSE)),"",VLOOKUP(DATE(YEAR(TERMIN),MONTH(TERMIN),VALUE(B12)),Feiertage!A:B,2,FALSE))</f>
        <v/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36" ht="14.25" x14ac:dyDescent="0.2">
      <c r="A13" s="22" t="str">
        <f t="shared" si="0"/>
        <v>So</v>
      </c>
      <c r="B13" s="30">
        <v>2</v>
      </c>
      <c r="C13" s="31"/>
      <c r="D13" s="31"/>
      <c r="E13" s="25"/>
      <c r="F13" s="71">
        <f>IF(FIND(A13,"Mo,Di,Mi,Do,Fr,Sa,So,  ")&lt;20,  IF(ISNA(VLOOKUP(DATE(YEAR(TERMIN),MONTH(TERMIN),B13),Feiertage!A:B,2,FALSE)), HLOOKUP(A13,$E$4:$K$5,2,FALSE),0),0)</f>
        <v>0</v>
      </c>
      <c r="G13" s="32">
        <f t="shared" si="1"/>
        <v>0</v>
      </c>
      <c r="H13" s="27">
        <f t="shared" si="2"/>
        <v>0</v>
      </c>
      <c r="I13" s="27">
        <f t="shared" si="3"/>
        <v>0</v>
      </c>
      <c r="J13" s="28" t="str">
        <f>IF(ISNA(VLOOKUP(DATE(YEAR(TERMIN),MONTH(TERMIN),VALUE(B13)),Feiertage!A:B,2,FALSE)),"",VLOOKUP(DATE(YEAR(TERMIN),MONTH(TERMIN),VALUE(B13)),Feiertage!A:B,2,FALSE))</f>
        <v/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36" ht="14.25" x14ac:dyDescent="0.2">
      <c r="A14" s="22" t="str">
        <f t="shared" si="0"/>
        <v>Mo</v>
      </c>
      <c r="B14" s="30">
        <v>3</v>
      </c>
      <c r="C14" s="31"/>
      <c r="D14" s="31"/>
      <c r="E14" s="25"/>
      <c r="F14" s="71">
        <f>IF(FIND(A14,"Mo,Di,Mi,Do,Fr,Sa,So,  ")&lt;20,  IF(ISNA(VLOOKUP(DATE(YEAR(TERMIN),MONTH(TERMIN),B14),Feiertage!A:B,2,FALSE)), HLOOKUP(A14,$E$4:$K$5,2,FALSE),0),0)</f>
        <v>0</v>
      </c>
      <c r="G14" s="32">
        <f t="shared" si="1"/>
        <v>0</v>
      </c>
      <c r="H14" s="27">
        <f t="shared" si="2"/>
        <v>0</v>
      </c>
      <c r="I14" s="27">
        <f t="shared" si="3"/>
        <v>0</v>
      </c>
      <c r="J14" s="28" t="str">
        <f>IF(ISNA(VLOOKUP(DATE(YEAR(TERMIN),MONTH(TERMIN),VALUE(B14)),Feiertage!A:B,2,FALSE)),"",VLOOKUP(DATE(YEAR(TERMIN),MONTH(TERMIN),VALUE(B14)),Feiertage!A:B,2,FALSE))</f>
        <v/>
      </c>
      <c r="K14" s="33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36" ht="14.25" x14ac:dyDescent="0.2">
      <c r="A15" s="22" t="str">
        <f t="shared" si="0"/>
        <v>Di</v>
      </c>
      <c r="B15" s="30">
        <v>4</v>
      </c>
      <c r="C15" s="31"/>
      <c r="D15" s="31"/>
      <c r="E15" s="25"/>
      <c r="F15" s="71">
        <f>IF(FIND(A15,"Mo,Di,Mi,Do,Fr,Sa,So,  ")&lt;20,  IF(ISNA(VLOOKUP(DATE(YEAR(TERMIN),MONTH(TERMIN),B15),Feiertage!A:B,2,FALSE)), HLOOKUP(A15,$E$4:$K$5,2,FALSE),0),0)</f>
        <v>0</v>
      </c>
      <c r="G15" s="32">
        <f t="shared" si="1"/>
        <v>0</v>
      </c>
      <c r="H15" s="27">
        <f t="shared" si="2"/>
        <v>0</v>
      </c>
      <c r="I15" s="27">
        <f t="shared" si="3"/>
        <v>0</v>
      </c>
      <c r="J15" s="28" t="str">
        <f>IF(ISNA(VLOOKUP(DATE(YEAR(TERMIN),MONTH(TERMIN),VALUE(B15)),Feiertage!A:B,2,FALSE)),"",VLOOKUP(DATE(YEAR(TERMIN),MONTH(TERMIN),VALUE(B15)),Feiertage!A:B,2,FALSE))</f>
        <v/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36" ht="14.25" x14ac:dyDescent="0.2">
      <c r="A16" s="22" t="str">
        <f t="shared" si="0"/>
        <v>Mi</v>
      </c>
      <c r="B16" s="30">
        <v>5</v>
      </c>
      <c r="C16" s="31"/>
      <c r="D16" s="31"/>
      <c r="E16" s="25"/>
      <c r="F16" s="71">
        <f>IF(FIND(A16,"Mo,Di,Mi,Do,Fr,Sa,So,  ")&lt;20,  IF(ISNA(VLOOKUP(DATE(YEAR(TERMIN),MONTH(TERMIN),B16),Feiertage!A:B,2,FALSE)), HLOOKUP(A16,$E$4:$K$5,2,FALSE),0),0)</f>
        <v>0</v>
      </c>
      <c r="G16" s="32">
        <f t="shared" si="1"/>
        <v>0</v>
      </c>
      <c r="H16" s="27">
        <f t="shared" si="2"/>
        <v>0</v>
      </c>
      <c r="I16" s="27">
        <f t="shared" si="3"/>
        <v>0</v>
      </c>
      <c r="J16" s="28" t="str">
        <f>IF(ISNA(VLOOKUP(DATE(YEAR(TERMIN),MONTH(TERMIN),VALUE(B16)),Feiertage!A:B,2,FALSE)),"",VLOOKUP(DATE(YEAR(TERMIN),MONTH(TERMIN),VALUE(B16)),Feiertage!A:B,2,FALSE))</f>
        <v/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4.25" x14ac:dyDescent="0.2">
      <c r="A17" s="22" t="str">
        <f t="shared" si="0"/>
        <v>Do</v>
      </c>
      <c r="B17" s="30">
        <v>6</v>
      </c>
      <c r="C17" s="31"/>
      <c r="D17" s="31"/>
      <c r="E17" s="25"/>
      <c r="F17" s="71">
        <f>IF(FIND(A17,"Mo,Di,Mi,Do,Fr,Sa,So,  ")&lt;20,  IF(ISNA(VLOOKUP(DATE(YEAR(TERMIN),MONTH(TERMIN),B17),Feiertage!A:B,2,FALSE)), HLOOKUP(A17,$E$4:$K$5,2,FALSE),0),0)</f>
        <v>0</v>
      </c>
      <c r="G17" s="32">
        <f t="shared" si="1"/>
        <v>0</v>
      </c>
      <c r="H17" s="27">
        <f t="shared" si="2"/>
        <v>0</v>
      </c>
      <c r="I17" s="27">
        <f t="shared" si="3"/>
        <v>0</v>
      </c>
      <c r="J17" s="28" t="str">
        <f>IF(ISNA(VLOOKUP(DATE(YEAR(TERMIN),MONTH(TERMIN),VALUE(B17)),Feiertage!A:B,2,FALSE)),"",VLOOKUP(DATE(YEAR(TERMIN),MONTH(TERMIN),VALUE(B17)),Feiertage!A:B,2,FALSE))</f>
        <v/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4.25" x14ac:dyDescent="0.2">
      <c r="A18" s="22" t="str">
        <f t="shared" si="0"/>
        <v>Fr</v>
      </c>
      <c r="B18" s="30">
        <v>7</v>
      </c>
      <c r="C18" s="31"/>
      <c r="D18" s="31"/>
      <c r="E18" s="25"/>
      <c r="F18" s="71">
        <f>IF(FIND(A18,"Mo,Di,Mi,Do,Fr,Sa,So,  ")&lt;20,  IF(ISNA(VLOOKUP(DATE(YEAR(TERMIN),MONTH(TERMIN),B18),Feiertage!A:B,2,FALSE)), HLOOKUP(A18,$E$4:$K$5,2,FALSE),0),0)</f>
        <v>0</v>
      </c>
      <c r="G18" s="32">
        <f t="shared" si="1"/>
        <v>0</v>
      </c>
      <c r="H18" s="27">
        <f t="shared" si="2"/>
        <v>0</v>
      </c>
      <c r="I18" s="27">
        <f t="shared" si="3"/>
        <v>0</v>
      </c>
      <c r="J18" s="28" t="str">
        <f>IF(ISNA(VLOOKUP(DATE(YEAR(TERMIN),MONTH(TERMIN),VALUE(B18)),Feiertage!A:B,2,FALSE)),"",VLOOKUP(DATE(YEAR(TERMIN),MONTH(TERMIN),VALUE(B18)),Feiertage!A:B,2,FALSE))</f>
        <v/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14.25" x14ac:dyDescent="0.2">
      <c r="A19" s="22" t="str">
        <f t="shared" si="0"/>
        <v>Sa</v>
      </c>
      <c r="B19" s="30">
        <v>8</v>
      </c>
      <c r="C19" s="31"/>
      <c r="D19" s="31"/>
      <c r="E19" s="25"/>
      <c r="F19" s="71">
        <f>IF(FIND(A19,"Mo,Di,Mi,Do,Fr,Sa,So,  ")&lt;20,  IF(ISNA(VLOOKUP(DATE(YEAR(TERMIN),MONTH(TERMIN),B19),Feiertage!A:B,2,FALSE)), HLOOKUP(A19,$E$4:$K$5,2,FALSE),0),0)</f>
        <v>0</v>
      </c>
      <c r="G19" s="32">
        <f t="shared" si="1"/>
        <v>0</v>
      </c>
      <c r="H19" s="27">
        <f t="shared" si="2"/>
        <v>0</v>
      </c>
      <c r="I19" s="27">
        <f t="shared" si="3"/>
        <v>0</v>
      </c>
      <c r="J19" s="28" t="str">
        <f>IF(ISNA(VLOOKUP(DATE(YEAR(TERMIN),MONTH(TERMIN),VALUE(B19)),Feiertage!A:B,2,FALSE)),"",VLOOKUP(DATE(YEAR(TERMIN),MONTH(TERMIN),VALUE(B19)),Feiertage!A:B,2,FALSE))</f>
        <v/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4.25" x14ac:dyDescent="0.2">
      <c r="A20" s="22" t="str">
        <f t="shared" si="0"/>
        <v>So</v>
      </c>
      <c r="B20" s="30">
        <v>9</v>
      </c>
      <c r="C20" s="31"/>
      <c r="D20" s="31"/>
      <c r="E20" s="25"/>
      <c r="F20" s="71">
        <f>IF(FIND(A20,"Mo,Di,Mi,Do,Fr,Sa,So,  ")&lt;20,  IF(ISNA(VLOOKUP(DATE(YEAR(TERMIN),MONTH(TERMIN),B20),Feiertage!A:B,2,FALSE)), HLOOKUP(A20,$E$4:$K$5,2,FALSE),0),0)</f>
        <v>0</v>
      </c>
      <c r="G20" s="32">
        <f t="shared" si="1"/>
        <v>0</v>
      </c>
      <c r="H20" s="27">
        <f t="shared" si="2"/>
        <v>0</v>
      </c>
      <c r="I20" s="27">
        <f t="shared" si="3"/>
        <v>0</v>
      </c>
      <c r="J20" s="28" t="str">
        <f>IF(ISNA(VLOOKUP(DATE(YEAR(TERMIN),MONTH(TERMIN),VALUE(B20)),Feiertage!A:B,2,FALSE)),"",VLOOKUP(DATE(YEAR(TERMIN),MONTH(TERMIN),VALUE(B20)),Feiertage!A:B,2,FALSE))</f>
        <v/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4.25" x14ac:dyDescent="0.2">
      <c r="A21" s="22" t="str">
        <f t="shared" si="0"/>
        <v>Mo</v>
      </c>
      <c r="B21" s="30">
        <v>10</v>
      </c>
      <c r="C21" s="31"/>
      <c r="D21" s="31"/>
      <c r="E21" s="25"/>
      <c r="F21" s="71">
        <f>IF(FIND(A21,"Mo,Di,Mi,Do,Fr,Sa,So,  ")&lt;20,  IF(ISNA(VLOOKUP(DATE(YEAR(TERMIN),MONTH(TERMIN),B21),Feiertage!A:B,2,FALSE)), HLOOKUP(A21,$E$4:$K$5,2,FALSE),0),0)</f>
        <v>0</v>
      </c>
      <c r="G21" s="32">
        <f t="shared" si="1"/>
        <v>0</v>
      </c>
      <c r="H21" s="27">
        <f t="shared" si="2"/>
        <v>0</v>
      </c>
      <c r="I21" s="27">
        <f t="shared" si="3"/>
        <v>0</v>
      </c>
      <c r="J21" s="28" t="str">
        <f>IF(ISNA(VLOOKUP(DATE(YEAR(TERMIN),MONTH(TERMIN),VALUE(B21)),Feiertage!A:B,2,FALSE)),"",VLOOKUP(DATE(YEAR(TERMIN),MONTH(TERMIN),VALUE(B21)),Feiertage!A:B,2,FALSE))</f>
        <v/>
      </c>
      <c r="K21" s="66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14.25" x14ac:dyDescent="0.2">
      <c r="A22" s="22" t="str">
        <f t="shared" si="0"/>
        <v>Di</v>
      </c>
      <c r="B22" s="30">
        <v>11</v>
      </c>
      <c r="C22" s="31"/>
      <c r="D22" s="31"/>
      <c r="E22" s="25"/>
      <c r="F22" s="71">
        <f>IF(FIND(A22,"Mo,Di,Mi,Do,Fr,Sa,So,  ")&lt;20,  IF(ISNA(VLOOKUP(DATE(YEAR(TERMIN),MONTH(TERMIN),B22),Feiertage!A:B,2,FALSE)), HLOOKUP(A22,$E$4:$K$5,2,FALSE),0),0)</f>
        <v>0</v>
      </c>
      <c r="G22" s="32">
        <f t="shared" si="1"/>
        <v>0</v>
      </c>
      <c r="H22" s="27">
        <f t="shared" si="2"/>
        <v>0</v>
      </c>
      <c r="I22" s="27">
        <f t="shared" si="3"/>
        <v>0</v>
      </c>
      <c r="J22" s="28" t="str">
        <f>IF(ISNA(VLOOKUP(DATE(YEAR(TERMIN),MONTH(TERMIN),VALUE(B22)),Feiertage!A:B,2,FALSE)),"",VLOOKUP(DATE(YEAR(TERMIN),MONTH(TERMIN),VALUE(B22)),Feiertage!A:B,2,FALSE))</f>
        <v/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14.25" x14ac:dyDescent="0.2">
      <c r="A23" s="22" t="str">
        <f t="shared" si="0"/>
        <v>Mi</v>
      </c>
      <c r="B23" s="30">
        <v>12</v>
      </c>
      <c r="C23" s="31"/>
      <c r="D23" s="31"/>
      <c r="E23" s="25"/>
      <c r="F23" s="71">
        <f>IF(FIND(A23,"Mo,Di,Mi,Do,Fr,Sa,So,  ")&lt;20,  IF(ISNA(VLOOKUP(DATE(YEAR(TERMIN),MONTH(TERMIN),B23),Feiertage!A:B,2,FALSE)), HLOOKUP(A23,$E$4:$K$5,2,FALSE),0),0)</f>
        <v>0</v>
      </c>
      <c r="G23" s="32">
        <f t="shared" si="1"/>
        <v>0</v>
      </c>
      <c r="H23" s="27">
        <f t="shared" si="2"/>
        <v>0</v>
      </c>
      <c r="I23" s="27">
        <f t="shared" si="3"/>
        <v>0</v>
      </c>
      <c r="J23" s="28" t="str">
        <f>IF(ISNA(VLOOKUP(DATE(YEAR(TERMIN),MONTH(TERMIN),VALUE(B23)),Feiertage!A:B,2,FALSE)),"",VLOOKUP(DATE(YEAR(TERMIN),MONTH(TERMIN),VALUE(B23)),Feiertage!A:B,2,FALSE))</f>
        <v/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4.25" x14ac:dyDescent="0.2">
      <c r="A24" s="22" t="str">
        <f t="shared" si="0"/>
        <v>Do</v>
      </c>
      <c r="B24" s="30">
        <v>13</v>
      </c>
      <c r="C24" s="31"/>
      <c r="D24" s="31"/>
      <c r="E24" s="25"/>
      <c r="F24" s="71">
        <f>IF(FIND(A24,"Mo,Di,Mi,Do,Fr,Sa,So,  ")&lt;20,  IF(ISNA(VLOOKUP(DATE(YEAR(TERMIN),MONTH(TERMIN),B24),Feiertage!A:B,2,FALSE)), HLOOKUP(A24,$E$4:$K$5,2,FALSE),0),0)</f>
        <v>0</v>
      </c>
      <c r="G24" s="32">
        <f t="shared" si="1"/>
        <v>0</v>
      </c>
      <c r="H24" s="27">
        <f t="shared" si="2"/>
        <v>0</v>
      </c>
      <c r="I24" s="27">
        <f t="shared" si="3"/>
        <v>0</v>
      </c>
      <c r="J24" s="28" t="str">
        <f>IF(ISNA(VLOOKUP(DATE(YEAR(TERMIN),MONTH(TERMIN),VALUE(B24)),Feiertage!A:B,2,FALSE)),"",VLOOKUP(DATE(YEAR(TERMIN),MONTH(TERMIN),VALUE(B24)),Feiertage!A:B,2,FALSE))</f>
        <v/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14.25" x14ac:dyDescent="0.2">
      <c r="A25" s="22" t="str">
        <f t="shared" si="0"/>
        <v>Fr</v>
      </c>
      <c r="B25" s="30">
        <v>14</v>
      </c>
      <c r="C25" s="31"/>
      <c r="D25" s="31"/>
      <c r="E25" s="25"/>
      <c r="F25" s="71">
        <f>IF(FIND(A25,"Mo,Di,Mi,Do,Fr,Sa,So,  ")&lt;20,  IF(ISNA(VLOOKUP(DATE(YEAR(TERMIN),MONTH(TERMIN),B25),Feiertage!A:B,2,FALSE)), HLOOKUP(A25,$E$4:$K$5,2,FALSE),0),0)</f>
        <v>0</v>
      </c>
      <c r="G25" s="32">
        <f t="shared" si="1"/>
        <v>0</v>
      </c>
      <c r="H25" s="27">
        <f t="shared" si="2"/>
        <v>0</v>
      </c>
      <c r="I25" s="27">
        <f t="shared" si="3"/>
        <v>0</v>
      </c>
      <c r="J25" s="28" t="str">
        <f>IF(ISNA(VLOOKUP(DATE(YEAR(TERMIN),MONTH(TERMIN),VALUE(B25)),Feiertage!A:B,2,FALSE)),"",VLOOKUP(DATE(YEAR(TERMIN),MONTH(TERMIN),VALUE(B25)),Feiertage!A:B,2,FALSE))</f>
        <v/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4.25" x14ac:dyDescent="0.2">
      <c r="A26" s="22" t="str">
        <f t="shared" si="0"/>
        <v>Sa</v>
      </c>
      <c r="B26" s="30">
        <v>15</v>
      </c>
      <c r="C26" s="31"/>
      <c r="D26" s="31"/>
      <c r="E26" s="25"/>
      <c r="F26" s="71">
        <f>IF(FIND(A26,"Mo,Di,Mi,Do,Fr,Sa,So,  ")&lt;20,  IF(ISNA(VLOOKUP(DATE(YEAR(TERMIN),MONTH(TERMIN),B26),Feiertage!A:B,2,FALSE)), HLOOKUP(A26,$E$4:$K$5,2,FALSE),0),0)</f>
        <v>0</v>
      </c>
      <c r="G26" s="32">
        <f t="shared" si="1"/>
        <v>0</v>
      </c>
      <c r="H26" s="27">
        <f t="shared" si="2"/>
        <v>0</v>
      </c>
      <c r="I26" s="27">
        <f t="shared" si="3"/>
        <v>0</v>
      </c>
      <c r="J26" s="28" t="str">
        <f>IF(ISNA(VLOOKUP(DATE(YEAR(TERMIN),MONTH(TERMIN),VALUE(B26)),Feiertage!A:B,2,FALSE)),"",VLOOKUP(DATE(YEAR(TERMIN),MONTH(TERMIN),VALUE(B26)),Feiertage!A:B,2,FALSE))</f>
        <v/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14.25" x14ac:dyDescent="0.2">
      <c r="A27" s="22" t="str">
        <f t="shared" si="0"/>
        <v>So</v>
      </c>
      <c r="B27" s="30">
        <v>16</v>
      </c>
      <c r="C27" s="31"/>
      <c r="D27" s="31"/>
      <c r="E27" s="25"/>
      <c r="F27" s="71">
        <f>IF(FIND(A27,"Mo,Di,Mi,Do,Fr,Sa,So,  ")&lt;20,  IF(ISNA(VLOOKUP(DATE(YEAR(TERMIN),MONTH(TERMIN),B27),Feiertage!A:B,2,FALSE)), HLOOKUP(A27,$E$4:$K$5,2,FALSE),0),0)</f>
        <v>0</v>
      </c>
      <c r="G27" s="32">
        <f t="shared" si="1"/>
        <v>0</v>
      </c>
      <c r="H27" s="27">
        <f t="shared" si="2"/>
        <v>0</v>
      </c>
      <c r="I27" s="27">
        <f t="shared" si="3"/>
        <v>0</v>
      </c>
      <c r="J27" s="28" t="str">
        <f>IF(ISNA(VLOOKUP(DATE(YEAR(TERMIN),MONTH(TERMIN),VALUE(B27)),Feiertage!A:B,2,FALSE)),"",VLOOKUP(DATE(YEAR(TERMIN),MONTH(TERMIN),VALUE(B27)),Feiertage!A:B,2,FALSE))</f>
        <v/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4.25" x14ac:dyDescent="0.2">
      <c r="A28" s="22" t="str">
        <f t="shared" si="0"/>
        <v>Mo</v>
      </c>
      <c r="B28" s="30">
        <v>17</v>
      </c>
      <c r="C28" s="31"/>
      <c r="D28" s="31"/>
      <c r="E28" s="25"/>
      <c r="F28" s="71">
        <f>IF(FIND(A28,"Mo,Di,Mi,Do,Fr,Sa,So,  ")&lt;20,  IF(ISNA(VLOOKUP(DATE(YEAR(TERMIN),MONTH(TERMIN),B28),Feiertage!A:B,2,FALSE)), HLOOKUP(A28,$E$4:$K$5,2,FALSE),0),0)</f>
        <v>0</v>
      </c>
      <c r="G28" s="32">
        <f t="shared" si="1"/>
        <v>0</v>
      </c>
      <c r="H28" s="27">
        <f t="shared" si="2"/>
        <v>0</v>
      </c>
      <c r="I28" s="27">
        <f t="shared" si="3"/>
        <v>0</v>
      </c>
      <c r="J28" s="28" t="str">
        <f>IF(ISNA(VLOOKUP(DATE(YEAR(TERMIN),MONTH(TERMIN),VALUE(B28)),Feiertage!A:B,2,FALSE)),"",VLOOKUP(DATE(YEAR(TERMIN),MONTH(TERMIN),VALUE(B28)),Feiertage!A:B,2,FALSE))</f>
        <v/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14.25" x14ac:dyDescent="0.2">
      <c r="A29" s="22" t="str">
        <f t="shared" si="0"/>
        <v>Di</v>
      </c>
      <c r="B29" s="30">
        <v>18</v>
      </c>
      <c r="C29" s="31"/>
      <c r="D29" s="31"/>
      <c r="E29" s="25"/>
      <c r="F29" s="71">
        <f>IF(FIND(A29,"Mo,Di,Mi,Do,Fr,Sa,So,  ")&lt;20,  IF(ISNA(VLOOKUP(DATE(YEAR(TERMIN),MONTH(TERMIN),B29),Feiertage!A:B,2,FALSE)), HLOOKUP(A29,$E$4:$K$5,2,FALSE),0),0)</f>
        <v>0</v>
      </c>
      <c r="G29" s="32">
        <f t="shared" si="1"/>
        <v>0</v>
      </c>
      <c r="H29" s="27">
        <f t="shared" si="2"/>
        <v>0</v>
      </c>
      <c r="I29" s="27">
        <f t="shared" si="3"/>
        <v>0</v>
      </c>
      <c r="J29" s="28" t="str">
        <f>IF(ISNA(VLOOKUP(DATE(YEAR(TERMIN),MONTH(TERMIN),VALUE(B29)),Feiertage!A:B,2,FALSE)),"",VLOOKUP(DATE(YEAR(TERMIN),MONTH(TERMIN),VALUE(B29)),Feiertage!A:B,2,FALSE))</f>
        <v/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4.25" x14ac:dyDescent="0.2">
      <c r="A30" s="22" t="str">
        <f t="shared" si="0"/>
        <v>Mi</v>
      </c>
      <c r="B30" s="30">
        <v>19</v>
      </c>
      <c r="C30" s="31"/>
      <c r="D30" s="31"/>
      <c r="E30" s="25"/>
      <c r="F30" s="71">
        <f>IF(FIND(A30,"Mo,Di,Mi,Do,Fr,Sa,So,  ")&lt;20,  IF(ISNA(VLOOKUP(DATE(YEAR(TERMIN),MONTH(TERMIN),B30),Feiertage!A:B,2,FALSE)), HLOOKUP(A30,$E$4:$K$5,2,FALSE),0),0)</f>
        <v>0</v>
      </c>
      <c r="G30" s="32">
        <f t="shared" si="1"/>
        <v>0</v>
      </c>
      <c r="H30" s="27">
        <f t="shared" si="2"/>
        <v>0</v>
      </c>
      <c r="I30" s="27">
        <f t="shared" si="3"/>
        <v>0</v>
      </c>
      <c r="J30" s="28" t="str">
        <f>IF(ISNA(VLOOKUP(DATE(YEAR(TERMIN),MONTH(TERMIN),VALUE(B30)),Feiertage!A:B,2,FALSE)),"",VLOOKUP(DATE(YEAR(TERMIN),MONTH(TERMIN),VALUE(B30)),Feiertage!A:B,2,FALSE))</f>
        <v/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4.25" x14ac:dyDescent="0.2">
      <c r="A31" s="22" t="str">
        <f t="shared" si="0"/>
        <v>Do</v>
      </c>
      <c r="B31" s="30">
        <v>20</v>
      </c>
      <c r="C31" s="31"/>
      <c r="D31" s="31"/>
      <c r="E31" s="25"/>
      <c r="F31" s="71">
        <f>IF(FIND(A31,"Mo,Di,Mi,Do,Fr,Sa,So,  ")&lt;20,  IF(ISNA(VLOOKUP(DATE(YEAR(TERMIN),MONTH(TERMIN),B31),Feiertage!A:B,2,FALSE)), HLOOKUP(A31,$E$4:$K$5,2,FALSE),0),0)</f>
        <v>0</v>
      </c>
      <c r="G31" s="32">
        <f t="shared" si="1"/>
        <v>0</v>
      </c>
      <c r="H31" s="27">
        <f t="shared" si="2"/>
        <v>0</v>
      </c>
      <c r="I31" s="27">
        <f t="shared" si="3"/>
        <v>0</v>
      </c>
      <c r="J31" s="28" t="str">
        <f>IF(ISNA(VLOOKUP(DATE(YEAR(TERMIN),MONTH(TERMIN),VALUE(B31)),Feiertage!A:B,2,FALSE)),"",VLOOKUP(DATE(YEAR(TERMIN),MONTH(TERMIN),VALUE(B31)),Feiertage!A:B,2,FALSE))</f>
        <v/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4.25" x14ac:dyDescent="0.2">
      <c r="A32" s="22" t="str">
        <f t="shared" si="0"/>
        <v>Fr</v>
      </c>
      <c r="B32" s="30">
        <v>21</v>
      </c>
      <c r="C32" s="31"/>
      <c r="D32" s="31"/>
      <c r="E32" s="25"/>
      <c r="F32" s="71">
        <f>IF(FIND(A32,"Mo,Di,Mi,Do,Fr,Sa,So,  ")&lt;20,  IF(ISNA(VLOOKUP(DATE(YEAR(TERMIN),MONTH(TERMIN),B32),Feiertage!A:B,2,FALSE)), HLOOKUP(A32,$E$4:$K$5,2,FALSE),0),0)</f>
        <v>0</v>
      </c>
      <c r="G32" s="32">
        <f t="shared" si="1"/>
        <v>0</v>
      </c>
      <c r="H32" s="27">
        <f t="shared" si="2"/>
        <v>0</v>
      </c>
      <c r="I32" s="27">
        <f t="shared" si="3"/>
        <v>0</v>
      </c>
      <c r="J32" s="28" t="str">
        <f>IF(ISNA(VLOOKUP(DATE(YEAR(TERMIN),MONTH(TERMIN),VALUE(B32)),Feiertage!A:B,2,FALSE)),"",VLOOKUP(DATE(YEAR(TERMIN),MONTH(TERMIN),VALUE(B32)),Feiertage!A:B,2,FALSE))</f>
        <v/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30" ht="14.25" x14ac:dyDescent="0.2">
      <c r="A33" s="22" t="str">
        <f t="shared" si="0"/>
        <v>Sa</v>
      </c>
      <c r="B33" s="30">
        <v>22</v>
      </c>
      <c r="C33" s="31"/>
      <c r="D33" s="31"/>
      <c r="E33" s="25"/>
      <c r="F33" s="71">
        <f>IF(FIND(A33,"Mo,Di,Mi,Do,Fr,Sa,So,  ")&lt;20,  IF(ISNA(VLOOKUP(DATE(YEAR(TERMIN),MONTH(TERMIN),B33),Feiertage!A:B,2,FALSE)), HLOOKUP(A33,$E$4:$K$5,2,FALSE),0),0)</f>
        <v>0</v>
      </c>
      <c r="G33" s="32">
        <f t="shared" si="1"/>
        <v>0</v>
      </c>
      <c r="H33" s="27">
        <f t="shared" si="2"/>
        <v>0</v>
      </c>
      <c r="I33" s="27">
        <f t="shared" si="3"/>
        <v>0</v>
      </c>
      <c r="J33" s="28" t="str">
        <f>IF(ISNA(VLOOKUP(DATE(YEAR(TERMIN),MONTH(TERMIN),VALUE(B33)),Feiertage!A:B,2,FALSE)),"",VLOOKUP(DATE(YEAR(TERMIN),MONTH(TERMIN),VALUE(B33)),Feiertage!A:B,2,FALSE))</f>
        <v/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30" ht="14.25" x14ac:dyDescent="0.2">
      <c r="A34" s="22" t="str">
        <f t="shared" si="0"/>
        <v>So</v>
      </c>
      <c r="B34" s="30">
        <v>23</v>
      </c>
      <c r="C34" s="31"/>
      <c r="D34" s="31"/>
      <c r="E34" s="25"/>
      <c r="F34" s="71">
        <f>IF(FIND(A34,"Mo,Di,Mi,Do,Fr,Sa,So,  ")&lt;20,  IF(ISNA(VLOOKUP(DATE(YEAR(TERMIN),MONTH(TERMIN),B34),Feiertage!A:B,2,FALSE)), HLOOKUP(A34,$E$4:$K$5,2,FALSE),0),0)</f>
        <v>0</v>
      </c>
      <c r="G34" s="32">
        <f t="shared" si="1"/>
        <v>0</v>
      </c>
      <c r="H34" s="27">
        <f t="shared" si="2"/>
        <v>0</v>
      </c>
      <c r="I34" s="27">
        <f t="shared" si="3"/>
        <v>0</v>
      </c>
      <c r="J34" s="28" t="str">
        <f>IF(ISNA(VLOOKUP(DATE(YEAR(TERMIN),MONTH(TERMIN),VALUE(B34)),Feiertage!A:B,2,FALSE)),"",VLOOKUP(DATE(YEAR(TERMIN),MONTH(TERMIN),VALUE(B34)),Feiertage!A:B,2,FALSE))</f>
        <v/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30" ht="14.25" x14ac:dyDescent="0.2">
      <c r="A35" s="22" t="str">
        <f t="shared" si="0"/>
        <v>Mo</v>
      </c>
      <c r="B35" s="30">
        <v>24</v>
      </c>
      <c r="C35" s="31"/>
      <c r="D35" s="31"/>
      <c r="E35" s="25"/>
      <c r="F35" s="71">
        <f>IF(FIND(A35,"Mo,Di,Mi,Do,Fr,Sa,So,  ")&lt;20,  IF(ISNA(VLOOKUP(DATE(YEAR(TERMIN),MONTH(TERMIN),B35),Feiertage!A:B,2,FALSE)), HLOOKUP(A35,$E$4:$K$5,2,FALSE),0),0)</f>
        <v>0</v>
      </c>
      <c r="G35" s="32">
        <f t="shared" si="1"/>
        <v>0</v>
      </c>
      <c r="H35" s="27">
        <f t="shared" si="2"/>
        <v>0</v>
      </c>
      <c r="I35" s="27">
        <f t="shared" si="3"/>
        <v>0</v>
      </c>
      <c r="J35" s="28" t="str">
        <f>IF(ISNA(VLOOKUP(DATE(YEAR(TERMIN),MONTH(TERMIN),VALUE(B35)),Feiertage!A:B,2,FALSE)),"",VLOOKUP(DATE(YEAR(TERMIN),MONTH(TERMIN),VALUE(B35)),Feiertage!A:B,2,FALSE))</f>
        <v/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30" ht="14.25" x14ac:dyDescent="0.2">
      <c r="A36" s="22" t="str">
        <f t="shared" si="0"/>
        <v>Di</v>
      </c>
      <c r="B36" s="30">
        <v>25</v>
      </c>
      <c r="C36" s="31"/>
      <c r="D36" s="31"/>
      <c r="E36" s="25"/>
      <c r="F36" s="71">
        <f>IF(FIND(A36,"Mo,Di,Mi,Do,Fr,Sa,So,  ")&lt;20,  IF(ISNA(VLOOKUP(DATE(YEAR(TERMIN),MONTH(TERMIN),B36),Feiertage!A:B,2,FALSE)), HLOOKUP(A36,$E$4:$K$5,2,FALSE),0),0)</f>
        <v>0</v>
      </c>
      <c r="G36" s="32">
        <f t="shared" si="1"/>
        <v>0</v>
      </c>
      <c r="H36" s="27">
        <f t="shared" si="2"/>
        <v>0</v>
      </c>
      <c r="I36" s="27">
        <f t="shared" si="3"/>
        <v>0</v>
      </c>
      <c r="J36" s="28" t="str">
        <f>IF(ISNA(VLOOKUP(DATE(YEAR(TERMIN),MONTH(TERMIN),VALUE(B36)),Feiertage!A:B,2,FALSE)),"",VLOOKUP(DATE(YEAR(TERMIN),MONTH(TERMIN),VALUE(B36)),Feiertage!A:B,2,FALSE))</f>
        <v/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30" ht="14.25" x14ac:dyDescent="0.2">
      <c r="A37" s="22" t="str">
        <f t="shared" si="0"/>
        <v>Mi</v>
      </c>
      <c r="B37" s="30">
        <v>26</v>
      </c>
      <c r="C37" s="31"/>
      <c r="D37" s="31"/>
      <c r="E37" s="25"/>
      <c r="F37" s="71">
        <f>IF(FIND(A37,"Mo,Di,Mi,Do,Fr,Sa,So,  ")&lt;20,  IF(ISNA(VLOOKUP(DATE(YEAR(TERMIN),MONTH(TERMIN),B37),Feiertage!A:B,2,FALSE)), HLOOKUP(A37,$E$4:$K$5,2,FALSE),0),0)</f>
        <v>0</v>
      </c>
      <c r="G37" s="32">
        <f t="shared" si="1"/>
        <v>0</v>
      </c>
      <c r="H37" s="27">
        <f t="shared" si="2"/>
        <v>0</v>
      </c>
      <c r="I37" s="27">
        <f t="shared" si="3"/>
        <v>0</v>
      </c>
      <c r="J37" s="28" t="str">
        <f>IF(ISNA(VLOOKUP(DATE(YEAR(TERMIN),MONTH(TERMIN),VALUE(B37)),Feiertage!A:B,2,FALSE)),"",VLOOKUP(DATE(YEAR(TERMIN),MONTH(TERMIN),VALUE(B37)),Feiertage!A:B,2,FALSE))</f>
        <v/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30" ht="14.25" x14ac:dyDescent="0.2">
      <c r="A38" s="22" t="str">
        <f t="shared" si="0"/>
        <v>Do</v>
      </c>
      <c r="B38" s="30">
        <v>27</v>
      </c>
      <c r="C38" s="31"/>
      <c r="D38" s="31"/>
      <c r="E38" s="25"/>
      <c r="F38" s="71">
        <f>IF(FIND(A38,"Mo,Di,Mi,Do,Fr,Sa,So,  ")&lt;20,  IF(ISNA(VLOOKUP(DATE(YEAR(TERMIN),MONTH(TERMIN),B38),Feiertage!A:B,2,FALSE)), HLOOKUP(A38,$E$4:$K$5,2,FALSE),0),0)</f>
        <v>0</v>
      </c>
      <c r="G38" s="32">
        <f t="shared" si="1"/>
        <v>0</v>
      </c>
      <c r="H38" s="27">
        <f t="shared" si="2"/>
        <v>0</v>
      </c>
      <c r="I38" s="27">
        <f t="shared" si="3"/>
        <v>0</v>
      </c>
      <c r="J38" s="28" t="str">
        <f>IF(ISNA(VLOOKUP(DATE(YEAR(TERMIN),MONTH(TERMIN),VALUE(B38)),Feiertage!A:B,2,FALSE)),"",VLOOKUP(DATE(YEAR(TERMIN),MONTH(TERMIN),VALUE(B38)),Feiertage!A:B,2,FALSE))</f>
        <v/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30" ht="14.25" x14ac:dyDescent="0.2">
      <c r="A39" s="22" t="str">
        <f t="shared" si="0"/>
        <v>Fr</v>
      </c>
      <c r="B39" s="30">
        <v>28</v>
      </c>
      <c r="C39" s="31"/>
      <c r="D39" s="31"/>
      <c r="E39" s="25"/>
      <c r="F39" s="71">
        <f>IF(FIND(A39,"Mo,Di,Mi,Do,Fr,Sa,So,  ")&lt;20,  IF(ISNA(VLOOKUP(DATE(YEAR(TERMIN),MONTH(TERMIN),B39),Feiertage!A:B,2,FALSE)), HLOOKUP(A39,$E$4:$K$5,2,FALSE),0),0)</f>
        <v>0</v>
      </c>
      <c r="G39" s="32">
        <f t="shared" si="1"/>
        <v>0</v>
      </c>
      <c r="H39" s="27">
        <f t="shared" si="2"/>
        <v>0</v>
      </c>
      <c r="I39" s="27">
        <f t="shared" si="3"/>
        <v>0</v>
      </c>
      <c r="J39" s="28" t="str">
        <f>IF(ISNA(VLOOKUP(DATE(YEAR(TERMIN),MONTH(TERMIN),VALUE(B39)),Feiertage!A:B,2,FALSE)),"",VLOOKUP(DATE(YEAR(TERMIN),MONTH(TERMIN),VALUE(B39)),Feiertage!A:B,2,FALSE))</f>
        <v/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30" ht="14.25" x14ac:dyDescent="0.2">
      <c r="A40" s="22" t="str">
        <f>IF(MONTH(DATE(YEAR(TERMIN),MONTH(TERMIN),B37+3))=MONTH(TERMIN),TEXT(WEEKDAY(DATE(YEAR(TERMIN),MONTH(TERMIN),B37+3)),"TTT"),"  ")</f>
        <v xml:space="preserve">  </v>
      </c>
      <c r="B40" s="30" t="str">
        <f>IF(A40&gt;"  ",B39+1,"  ")</f>
        <v xml:space="preserve">  </v>
      </c>
      <c r="C40" s="31"/>
      <c r="D40" s="31"/>
      <c r="E40" s="25"/>
      <c r="F40" s="26">
        <f>IF(FIND(A40,"Mo,Di,Mi,Do,Fr,Sa,So,  ")&lt;16,  IF(ISNA(VLOOKUP(DATE(YEAR(TERMIN),MONTH(TERMIN),B40),Feiertage!A:B,2,FALSE)), HLOOKUP(A40,WAZ,2,FALSE),0),0)</f>
        <v>0</v>
      </c>
      <c r="G40" s="32">
        <f t="shared" si="1"/>
        <v>0</v>
      </c>
      <c r="H40" s="27">
        <f t="shared" si="2"/>
        <v>0</v>
      </c>
      <c r="I40" s="27">
        <f t="shared" si="3"/>
        <v>0</v>
      </c>
      <c r="J40" s="28" t="str">
        <f>IF(A40&gt;"  ", IF(ISNA(VLOOKUP(DATE(YEAR(TERMIN),MONTH(TERMIN),VALUE(B40)),Feiertage!A:B,2,FALSE)),"",VLOOKUP(DATE(YEAR(TERMIN),MONTH(TERMIN),VALUE(B40)),Feiertage!A:B,2,FALSE)),"Entfällt")</f>
        <v>Entfällt</v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30" ht="14.25" x14ac:dyDescent="0.2">
      <c r="A41" s="22" t="str">
        <f>IF(MONTH(DATE(YEAR(TERMIN),MONTH(TERMIN),B38+3))=MONTH(TERMIN),TEXT(WEEKDAY(DATE(YEAR(TERMIN),MONTH(TERMIN),B38+3)),"TTT"),"  ")</f>
        <v xml:space="preserve">  </v>
      </c>
      <c r="B41" s="30" t="str">
        <f>IF(A41&gt;"  ",B40+1,"  ")</f>
        <v xml:space="preserve">  </v>
      </c>
      <c r="C41" s="31"/>
      <c r="D41" s="31"/>
      <c r="E41" s="25"/>
      <c r="F41" s="26">
        <f>IF(FIND(A41,"Mo,Di,Mi,Do,Fr,Sa,So,  ")&lt;16,  IF(ISNA(VLOOKUP(DATE(YEAR(TERMIN),MONTH(TERMIN),B41),Feiertage!A:B,2,FALSE)), HLOOKUP(A41,WAZ,2,FALSE),0),0)</f>
        <v>0</v>
      </c>
      <c r="G41" s="32">
        <f t="shared" si="1"/>
        <v>0</v>
      </c>
      <c r="H41" s="27">
        <f t="shared" si="2"/>
        <v>0</v>
      </c>
      <c r="I41" s="27">
        <f t="shared" si="3"/>
        <v>0</v>
      </c>
      <c r="J41" s="28" t="str">
        <f>IF(A41&gt;"  ", IF(ISNA(VLOOKUP(DATE(YEAR(TERMIN),MONTH(TERMIN),VALUE(B41)),Feiertage!A:B,2,FALSE)),"",VLOOKUP(DATE(YEAR(TERMIN),MONTH(TERMIN),VALUE(B41)),Feiertage!A:B,2,FALSE)),"Entfällt")</f>
        <v>Entfällt</v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30" ht="14.25" x14ac:dyDescent="0.2">
      <c r="A42" s="22" t="str">
        <f>IF(MONTH(DATE(YEAR(TERMIN),MONTH(TERMIN),B39+3))=MONTH(TERMIN),TEXT(WEEKDAY(DATE(YEAR(TERMIN),MONTH(TERMIN),B39+3)),"TTT"),"  ")</f>
        <v xml:space="preserve">  </v>
      </c>
      <c r="B42" s="30" t="str">
        <f>IF(A42&gt;"  ",B41+1,"  ")</f>
        <v xml:space="preserve">  </v>
      </c>
      <c r="C42" s="34"/>
      <c r="D42" s="34"/>
      <c r="E42" s="35"/>
      <c r="F42" s="26">
        <f>IF(FIND(A42,"Mo,Di,Mi,Do,Fr,Sa,So,  ")&lt;16,  IF(ISNA(VLOOKUP(DATE(YEAR(TERMIN),MONTH(TERMIN),B42),Feiertage!A:B,2,FALSE)), HLOOKUP(A42,WAZ,2,FALSE),0),0)</f>
        <v>0</v>
      </c>
      <c r="G42" s="32">
        <f t="shared" si="1"/>
        <v>0</v>
      </c>
      <c r="H42" s="27">
        <f t="shared" si="2"/>
        <v>0</v>
      </c>
      <c r="I42" s="27">
        <f>I41+H42</f>
        <v>0</v>
      </c>
      <c r="J42" s="28" t="str">
        <f>IF(A42&gt;"  ", IF(ISNA(VLOOKUP(DATE(YEAR(TERMIN),MONTH(TERMIN),VALUE(B42)),Feiertage!A:B,2,FALSE)),"",VLOOKUP(DATE(YEAR(TERMIN),MONTH(TERMIN),VALUE(B42)),Feiertage!A:B,2,FALSE)),"Entfällt")</f>
        <v>Entfällt</v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30" ht="15.75" thickBot="1" x14ac:dyDescent="0.3">
      <c r="A43" s="75" t="s">
        <v>21</v>
      </c>
      <c r="B43" s="76"/>
      <c r="C43" s="76"/>
      <c r="D43" s="76"/>
      <c r="E43" s="63"/>
      <c r="F43" s="51">
        <f>SUM(F12:F42)</f>
        <v>0</v>
      </c>
      <c r="G43" s="52">
        <f>SUM(G12:G42)</f>
        <v>0</v>
      </c>
      <c r="H43" s="53">
        <f>SUM(H12:H42)</f>
        <v>0</v>
      </c>
      <c r="I43" s="54"/>
      <c r="J43" s="36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30" ht="15.75" thickBot="1" x14ac:dyDescent="0.3">
      <c r="E44" s="55" t="s">
        <v>20</v>
      </c>
      <c r="F44" s="58">
        <f>F43+F11</f>
        <v>0</v>
      </c>
      <c r="G44" s="58">
        <f>G43+G11</f>
        <v>0</v>
      </c>
      <c r="H44" s="64"/>
      <c r="I44" s="56">
        <f>I11+H43</f>
        <v>0</v>
      </c>
      <c r="J44" s="37" t="str">
        <f>CONCATENATE("entspricht: ",TEXT(ROUNDDOWN(I44,0),"##"),":",TEXT(ROUND((ABS(I44)-(ROUNDDOWN(ABS(I44),0)))*60,0),"0#")," Std.:Min.")</f>
        <v>entspricht: :0 Std.:Min.</v>
      </c>
      <c r="P44" s="38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ht="15" x14ac:dyDescent="0.25">
      <c r="A45" t="s">
        <v>22</v>
      </c>
      <c r="E45" s="59">
        <f>Dez.!F44</f>
        <v>0</v>
      </c>
      <c r="H45" s="39"/>
      <c r="I45" s="40"/>
      <c r="J45" s="41"/>
      <c r="P45" s="38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1:30" x14ac:dyDescent="0.2">
      <c r="A46" s="3" t="s">
        <v>36</v>
      </c>
      <c r="B46" s="3"/>
      <c r="C46" s="3"/>
      <c r="D46" s="3"/>
      <c r="E46" s="57">
        <f>G44</f>
        <v>0</v>
      </c>
      <c r="F46" s="3"/>
      <c r="P46" s="38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9" spans="1:30" ht="13.5" thickBot="1" x14ac:dyDescent="0.25">
      <c r="A49" s="42"/>
      <c r="B49" s="42"/>
      <c r="C49" s="42"/>
      <c r="D49" s="42"/>
      <c r="E49" s="42"/>
      <c r="F49" s="42"/>
      <c r="H49" s="3"/>
      <c r="I49" s="3"/>
      <c r="J49" s="3"/>
      <c r="P49" s="38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1:30" s="43" customFormat="1" x14ac:dyDescent="0.2">
      <c r="A50" s="43" t="s">
        <v>23</v>
      </c>
      <c r="H50" s="44"/>
      <c r="I50" s="44"/>
      <c r="J50" s="44"/>
      <c r="K50"/>
      <c r="L50"/>
      <c r="M50"/>
      <c r="N50"/>
      <c r="O50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1:30" x14ac:dyDescent="0.2">
      <c r="P51" s="38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x14ac:dyDescent="0.2">
      <c r="P52" s="38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x14ac:dyDescent="0.2">
      <c r="P53" s="38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x14ac:dyDescent="0.2">
      <c r="P54" s="38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x14ac:dyDescent="0.2">
      <c r="P55" s="38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x14ac:dyDescent="0.2">
      <c r="P56" s="38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x14ac:dyDescent="0.2">
      <c r="P57" s="38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x14ac:dyDescent="0.2">
      <c r="P58" s="3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x14ac:dyDescent="0.2"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x14ac:dyDescent="0.2"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x14ac:dyDescent="0.2"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x14ac:dyDescent="0.2"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x14ac:dyDescent="0.2"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x14ac:dyDescent="0.2"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7:30" x14ac:dyDescent="0.2"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7:30" x14ac:dyDescent="0.2"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7:30" x14ac:dyDescent="0.2"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7:30" x14ac:dyDescent="0.2"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7:30" x14ac:dyDescent="0.2"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7:30" x14ac:dyDescent="0.2"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7:30" x14ac:dyDescent="0.2"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7:30" x14ac:dyDescent="0.2"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7:30" x14ac:dyDescent="0.2"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17:30" x14ac:dyDescent="0.2"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7:30" x14ac:dyDescent="0.2"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spans="17:30" x14ac:dyDescent="0.2"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spans="17:30" x14ac:dyDescent="0.2"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7:30" x14ac:dyDescent="0.2"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7:30" x14ac:dyDescent="0.2"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7:30" x14ac:dyDescent="0.2"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7:30" x14ac:dyDescent="0.2"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7:30" x14ac:dyDescent="0.2"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7:30" x14ac:dyDescent="0.2"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7:30" x14ac:dyDescent="0.2"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7:30" x14ac:dyDescent="0.2"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7:30" x14ac:dyDescent="0.2"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7:30" x14ac:dyDescent="0.2"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7:30" x14ac:dyDescent="0.2"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7:30" x14ac:dyDescent="0.2"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7:30" x14ac:dyDescent="0.2"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7:30" x14ac:dyDescent="0.2"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7:30" x14ac:dyDescent="0.2"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7:30" x14ac:dyDescent="0.2"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7:30" x14ac:dyDescent="0.2"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7:30" x14ac:dyDescent="0.2"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7:30" x14ac:dyDescent="0.2"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7:30" x14ac:dyDescent="0.2"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7:30" x14ac:dyDescent="0.2"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7:30" x14ac:dyDescent="0.2"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7:30" x14ac:dyDescent="0.2"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7:30" x14ac:dyDescent="0.2"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7:30" x14ac:dyDescent="0.2"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7:30" x14ac:dyDescent="0.2"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7:30" x14ac:dyDescent="0.2"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7:30" x14ac:dyDescent="0.2"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7:30" x14ac:dyDescent="0.2"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7:30" x14ac:dyDescent="0.2"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7:30" x14ac:dyDescent="0.2"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7:30" x14ac:dyDescent="0.2"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7:30" x14ac:dyDescent="0.2"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7:30" x14ac:dyDescent="0.2"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7:30" x14ac:dyDescent="0.2"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7:30" x14ac:dyDescent="0.2"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7:30" x14ac:dyDescent="0.2"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7:30" x14ac:dyDescent="0.2"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7:30" x14ac:dyDescent="0.2"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7:30" x14ac:dyDescent="0.2"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7:30" x14ac:dyDescent="0.2"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7:30" x14ac:dyDescent="0.2"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7:30" x14ac:dyDescent="0.2"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7:30" x14ac:dyDescent="0.2"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7:30" x14ac:dyDescent="0.2"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7:30" x14ac:dyDescent="0.2"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7:30" x14ac:dyDescent="0.2"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7:30" x14ac:dyDescent="0.2"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7:30" x14ac:dyDescent="0.2"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7:30" x14ac:dyDescent="0.2"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7:30" x14ac:dyDescent="0.2"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7:30" x14ac:dyDescent="0.2"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7:30" x14ac:dyDescent="0.2"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7:30" x14ac:dyDescent="0.2"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7:30" x14ac:dyDescent="0.2"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7:30" x14ac:dyDescent="0.2"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7:30" x14ac:dyDescent="0.2"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7:30" x14ac:dyDescent="0.2"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7:30" x14ac:dyDescent="0.2"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</row>
    <row r="137" spans="17:30" x14ac:dyDescent="0.2"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7:30" x14ac:dyDescent="0.2"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7:30" x14ac:dyDescent="0.2"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7:30" x14ac:dyDescent="0.2"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</row>
    <row r="141" spans="17:30" x14ac:dyDescent="0.2"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</row>
    <row r="142" spans="17:30" x14ac:dyDescent="0.2"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</row>
    <row r="143" spans="17:30" x14ac:dyDescent="0.2"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</row>
    <row r="144" spans="17:30" x14ac:dyDescent="0.2"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7:30" x14ac:dyDescent="0.2"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7:30" x14ac:dyDescent="0.2"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</row>
    <row r="147" spans="17:30" x14ac:dyDescent="0.2"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</row>
    <row r="148" spans="17:30" x14ac:dyDescent="0.2"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</row>
    <row r="149" spans="17:30" x14ac:dyDescent="0.2"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</row>
    <row r="150" spans="17:30" x14ac:dyDescent="0.2"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</row>
    <row r="151" spans="17:30" x14ac:dyDescent="0.2"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</row>
    <row r="152" spans="17:30" x14ac:dyDescent="0.2"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</row>
    <row r="153" spans="17:30" x14ac:dyDescent="0.2"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</row>
    <row r="154" spans="17:30" x14ac:dyDescent="0.2"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</row>
    <row r="155" spans="17:30" x14ac:dyDescent="0.2"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</row>
    <row r="156" spans="17:30" x14ac:dyDescent="0.2"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</row>
    <row r="157" spans="17:30" x14ac:dyDescent="0.2"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</row>
    <row r="158" spans="17:30" x14ac:dyDescent="0.2"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</row>
    <row r="159" spans="17:30" x14ac:dyDescent="0.2"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</row>
    <row r="160" spans="17:30" x14ac:dyDescent="0.2"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</row>
    <row r="161" spans="17:30" x14ac:dyDescent="0.2"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</row>
    <row r="162" spans="17:30" x14ac:dyDescent="0.2"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</row>
    <row r="163" spans="17:30" x14ac:dyDescent="0.2"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</row>
    <row r="164" spans="17:30" x14ac:dyDescent="0.2"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7:30" x14ac:dyDescent="0.2"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7:30" x14ac:dyDescent="0.2"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</row>
    <row r="167" spans="17:30" x14ac:dyDescent="0.2"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</row>
    <row r="168" spans="17:30" x14ac:dyDescent="0.2"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</row>
    <row r="169" spans="17:30" x14ac:dyDescent="0.2"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</row>
    <row r="170" spans="17:30" x14ac:dyDescent="0.2"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</row>
    <row r="171" spans="17:30" x14ac:dyDescent="0.2"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</row>
    <row r="172" spans="17:30" x14ac:dyDescent="0.2"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</row>
  </sheetData>
  <mergeCells count="8">
    <mergeCell ref="A43:D43"/>
    <mergeCell ref="A10:B10"/>
    <mergeCell ref="D7:G7"/>
    <mergeCell ref="D2:H2"/>
    <mergeCell ref="A2:C2"/>
    <mergeCell ref="C8:D8"/>
    <mergeCell ref="A8:B9"/>
    <mergeCell ref="A4:D5"/>
  </mergeCells>
  <phoneticPr fontId="0" type="noConversion"/>
  <pageMargins left="0.78740157499999996" right="0.78740157499999996" top="0.984251969" bottom="0.984251969" header="0.4921259845" footer="0.4921259845"/>
  <pageSetup paperSize="9" scale="86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72"/>
  <sheetViews>
    <sheetView zoomScaleNormal="100" workbookViewId="0">
      <selection activeCell="D7" sqref="D7:G7"/>
    </sheetView>
  </sheetViews>
  <sheetFormatPr baseColWidth="10" defaultRowHeight="12.75" x14ac:dyDescent="0.2"/>
  <cols>
    <col min="1" max="1" width="4" customWidth="1"/>
    <col min="2" max="2" width="3.5703125" customWidth="1"/>
    <col min="3" max="4" width="9.7109375" customWidth="1"/>
    <col min="5" max="5" width="10.140625" customWidth="1"/>
    <col min="6" max="9" width="9.7109375" customWidth="1"/>
    <col min="10" max="10" width="24.28515625" customWidth="1"/>
    <col min="11" max="11" width="14.42578125" customWidth="1"/>
    <col min="12" max="12" width="24.140625" customWidth="1"/>
    <col min="16" max="16" width="11.42578125" style="2"/>
  </cols>
  <sheetData>
    <row r="1" spans="1:36" ht="25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 x14ac:dyDescent="0.2">
      <c r="A2" s="83" t="s">
        <v>0</v>
      </c>
      <c r="B2" s="84"/>
      <c r="C2" s="84"/>
      <c r="D2" s="81">
        <f>Feb.!D2</f>
        <v>0</v>
      </c>
      <c r="E2" s="81"/>
      <c r="F2" s="81"/>
      <c r="G2" s="81"/>
      <c r="H2" s="82"/>
      <c r="I2" s="3"/>
      <c r="J2" s="4"/>
    </row>
    <row r="4" spans="1:36" ht="12.75" customHeight="1" x14ac:dyDescent="0.2">
      <c r="A4" s="90" t="s">
        <v>1</v>
      </c>
      <c r="B4" s="90"/>
      <c r="C4" s="90"/>
      <c r="D4" s="90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70" t="s">
        <v>39</v>
      </c>
      <c r="K4" s="70" t="s">
        <v>40</v>
      </c>
    </row>
    <row r="5" spans="1:36" x14ac:dyDescent="0.2">
      <c r="A5" s="90"/>
      <c r="B5" s="90"/>
      <c r="C5" s="90"/>
      <c r="D5" s="90"/>
      <c r="E5" s="6">
        <f>Feb.!E5</f>
        <v>0</v>
      </c>
      <c r="F5" s="6">
        <f>Feb.!F5</f>
        <v>0</v>
      </c>
      <c r="G5" s="6">
        <f>Feb.!G5</f>
        <v>0</v>
      </c>
      <c r="H5" s="6">
        <f>Feb.!H5</f>
        <v>0</v>
      </c>
      <c r="I5" s="6">
        <f>Feb.!I5</f>
        <v>0</v>
      </c>
      <c r="J5" s="6">
        <f>Feb.!J5</f>
        <v>0</v>
      </c>
      <c r="K5" s="6">
        <f>Feb.!K5</f>
        <v>0</v>
      </c>
    </row>
    <row r="7" spans="1:36" ht="13.5" thickBot="1" x14ac:dyDescent="0.25">
      <c r="A7" t="s">
        <v>7</v>
      </c>
      <c r="D7" s="93">
        <f>DATE(2025,3,1)</f>
        <v>45717</v>
      </c>
      <c r="E7" s="93"/>
      <c r="F7" s="94"/>
      <c r="G7" s="94"/>
    </row>
    <row r="8" spans="1:36" ht="22.5" x14ac:dyDescent="0.2">
      <c r="A8" s="86" t="s">
        <v>8</v>
      </c>
      <c r="B8" s="87"/>
      <c r="C8" s="85" t="s">
        <v>9</v>
      </c>
      <c r="D8" s="85"/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8" t="s">
        <v>15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ht="13.5" thickBot="1" x14ac:dyDescent="0.25">
      <c r="A9" s="88"/>
      <c r="B9" s="89"/>
      <c r="C9" s="10" t="s">
        <v>16</v>
      </c>
      <c r="D9" s="10" t="s">
        <v>17</v>
      </c>
      <c r="E9" s="11"/>
      <c r="F9" s="11"/>
      <c r="G9" s="10"/>
      <c r="H9" s="11" t="s">
        <v>18</v>
      </c>
      <c r="I9" s="11" t="s">
        <v>18</v>
      </c>
      <c r="J9" s="12"/>
      <c r="P9"/>
    </row>
    <row r="10" spans="1:36" s="15" customFormat="1" ht="15" thickBot="1" x14ac:dyDescent="0.25">
      <c r="A10" s="77" t="s">
        <v>19</v>
      </c>
      <c r="B10" s="78"/>
      <c r="C10" s="13">
        <v>0.3125</v>
      </c>
      <c r="D10" s="13">
        <v>0.66666666666666696</v>
      </c>
      <c r="E10" s="62">
        <v>1.0416666666666701E-2</v>
      </c>
      <c r="F10" s="47">
        <v>0.32083333333333303</v>
      </c>
      <c r="G10" s="48">
        <f>IF(D10-C10=0,0, IF(D10-C10-E10&lt;TIMEVALUE("6:00"),D10-C10-E10, IF(D10-C10&lt;TIMEVALUE("6:30"),TIMEVALUE("6:00"),D10-C10-E10-TIMEVALUE("0:30"))))</f>
        <v>0.32291666666666702</v>
      </c>
      <c r="H10" s="49">
        <f>((HOUR(G10)*60+MINUTE(G10))-(HOUR(F10)*60+MINUTE(F10)))/60</f>
        <v>0.05</v>
      </c>
      <c r="I10" s="50" t="str">
        <f>IF(ISERROR(I9+H10),"",I9+H10)</f>
        <v/>
      </c>
      <c r="J10" s="14"/>
      <c r="K10"/>
      <c r="L10"/>
      <c r="M10"/>
      <c r="N10"/>
      <c r="O10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36" s="15" customFormat="1" ht="15.75" thickBot="1" x14ac:dyDescent="0.3">
      <c r="A11" s="17"/>
      <c r="B11" s="18"/>
      <c r="C11" s="19"/>
      <c r="D11" s="19"/>
      <c r="E11" s="20" t="s">
        <v>20</v>
      </c>
      <c r="F11" s="60">
        <f>Feb.!F44</f>
        <v>0</v>
      </c>
      <c r="G11" s="60">
        <f>Feb.!G44</f>
        <v>0</v>
      </c>
      <c r="H11" s="68"/>
      <c r="I11" s="67">
        <f>Feb.!I44</f>
        <v>0</v>
      </c>
      <c r="J11" s="21"/>
      <c r="K11"/>
      <c r="L11"/>
      <c r="M11"/>
      <c r="N11"/>
      <c r="O11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36" ht="14.25" x14ac:dyDescent="0.2">
      <c r="A12" s="22" t="str">
        <f t="shared" ref="A12:A39" si="0">TEXT(WEEKDAY(DATE(YEAR(TERMIN),MONTH(TERMIN),B12)),"TTT")</f>
        <v>Sa</v>
      </c>
      <c r="B12" s="23">
        <v>1</v>
      </c>
      <c r="C12" s="24"/>
      <c r="D12" s="24"/>
      <c r="E12" s="25"/>
      <c r="F12" s="26">
        <f>IF(FIND(A12,"Mo,Di,Mi,Do,Fr,Sa,So,  ")&lt;20,  IF(ISNA(VLOOKUP(DATE(YEAR(TERMIN),MONTH(TERMIN),B12),Feiertage!A:B,2,FALSE)), HLOOKUP(A12,$E$4:$K$5,2,FALSE),0),0)</f>
        <v>0</v>
      </c>
      <c r="G12" s="32">
        <f t="shared" ref="G12:G42" si="1">IF(ISBLANK(C12),0, IF(ISTEXT(C12),F12,   IF(D12-C12-E12&lt;TIMEVALUE("6:00"),D12-C12-E12, IF(D12-C12&lt;TIMEVALUE("6:30"),TIMEVALUE("6:00"),D12-C12-E12-TIMEVALUE("0:30")))))</f>
        <v>0</v>
      </c>
      <c r="H12" s="27">
        <f t="shared" ref="H12:H42" si="2">((HOUR(G12)*60+MINUTE(G12))-(HOUR(F12)*60+MINUTE(F12)))/60</f>
        <v>0</v>
      </c>
      <c r="I12" s="65">
        <f t="shared" ref="I12:I41" si="3">IF(ISERROR(I11+H12),"",I11+H12)</f>
        <v>0</v>
      </c>
      <c r="J12" s="28" t="str">
        <f>IF(ISNA(VLOOKUP(DATE(YEAR(TERMIN),MONTH(TERMIN),VALUE(B12)),Feiertage!A:B,2,FALSE)),"",VLOOKUP(DATE(YEAR(TERMIN),MONTH(TERMIN),VALUE(B12)),Feiertage!A:B,2,FALSE))</f>
        <v/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36" ht="14.25" x14ac:dyDescent="0.2">
      <c r="A13" s="22" t="str">
        <f t="shared" si="0"/>
        <v>So</v>
      </c>
      <c r="B13" s="30">
        <v>2</v>
      </c>
      <c r="C13" s="31"/>
      <c r="D13" s="31"/>
      <c r="E13" s="25"/>
      <c r="F13" s="71">
        <f>IF(FIND(A13,"Mo,Di,Mi,Do,Fr,Sa,So,  ")&lt;20,  IF(ISNA(VLOOKUP(DATE(YEAR(TERMIN),MONTH(TERMIN),B13),Feiertage!A:B,2,FALSE)), HLOOKUP(A13,$E$4:$K$5,2,FALSE),0),0)</f>
        <v>0</v>
      </c>
      <c r="G13" s="32">
        <f t="shared" si="1"/>
        <v>0</v>
      </c>
      <c r="H13" s="27">
        <f t="shared" si="2"/>
        <v>0</v>
      </c>
      <c r="I13" s="27">
        <f t="shared" si="3"/>
        <v>0</v>
      </c>
      <c r="J13" s="28" t="str">
        <f>IF(ISNA(VLOOKUP(DATE(YEAR(TERMIN),MONTH(TERMIN),VALUE(B13)),Feiertage!A:B,2,FALSE)),"",VLOOKUP(DATE(YEAR(TERMIN),MONTH(TERMIN),VALUE(B13)),Feiertage!A:B,2,FALSE))</f>
        <v/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36" ht="14.25" x14ac:dyDescent="0.2">
      <c r="A14" s="22" t="str">
        <f t="shared" si="0"/>
        <v>Mo</v>
      </c>
      <c r="B14" s="30">
        <v>3</v>
      </c>
      <c r="C14" s="31"/>
      <c r="D14" s="31"/>
      <c r="E14" s="25"/>
      <c r="F14" s="71">
        <f>IF(FIND(A14,"Mo,Di,Mi,Do,Fr,Sa,So,  ")&lt;20,  IF(ISNA(VLOOKUP(DATE(YEAR(TERMIN),MONTH(TERMIN),B14),Feiertage!A:B,2,FALSE)), HLOOKUP(A14,$E$4:$K$5,2,FALSE),0),0)</f>
        <v>0</v>
      </c>
      <c r="G14" s="32">
        <f t="shared" si="1"/>
        <v>0</v>
      </c>
      <c r="H14" s="27">
        <f t="shared" si="2"/>
        <v>0</v>
      </c>
      <c r="I14" s="27">
        <f t="shared" si="3"/>
        <v>0</v>
      </c>
      <c r="J14" s="28" t="str">
        <f>IF(ISNA(VLOOKUP(DATE(YEAR(TERMIN),MONTH(TERMIN),VALUE(B14)),Feiertage!A:B,2,FALSE)),"",VLOOKUP(DATE(YEAR(TERMIN),MONTH(TERMIN),VALUE(B14)),Feiertage!A:B,2,FALSE))</f>
        <v>Rosenmontag</v>
      </c>
      <c r="K14" s="33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36" ht="14.25" x14ac:dyDescent="0.2">
      <c r="A15" s="22" t="str">
        <f t="shared" si="0"/>
        <v>Di</v>
      </c>
      <c r="B15" s="30">
        <v>4</v>
      </c>
      <c r="C15" s="31"/>
      <c r="D15" s="31"/>
      <c r="E15" s="25"/>
      <c r="F15" s="71">
        <f>IF(FIND(A15,"Mo,Di,Mi,Do,Fr,Sa,So,  ")&lt;20,  IF(ISNA(VLOOKUP(DATE(YEAR(TERMIN),MONTH(TERMIN),B15),Feiertage!A:B,2,FALSE)), HLOOKUP(A15,$E$4:$K$5,2,FALSE),0),0)</f>
        <v>0</v>
      </c>
      <c r="G15" s="32">
        <f t="shared" si="1"/>
        <v>0</v>
      </c>
      <c r="H15" s="27">
        <f t="shared" si="2"/>
        <v>0</v>
      </c>
      <c r="I15" s="27">
        <f t="shared" si="3"/>
        <v>0</v>
      </c>
      <c r="J15" s="28" t="str">
        <f>IF(ISNA(VLOOKUP(DATE(YEAR(TERMIN),MONTH(TERMIN),VALUE(B15)),Feiertage!A:B,2,FALSE)),"",VLOOKUP(DATE(YEAR(TERMIN),MONTH(TERMIN),VALUE(B15)),Feiertage!A:B,2,FALSE))</f>
        <v/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36" ht="14.25" x14ac:dyDescent="0.2">
      <c r="A16" s="22" t="str">
        <f t="shared" si="0"/>
        <v>Mi</v>
      </c>
      <c r="B16" s="30">
        <v>5</v>
      </c>
      <c r="C16" s="31"/>
      <c r="D16" s="31"/>
      <c r="E16" s="25"/>
      <c r="F16" s="71">
        <f>IF(FIND(A16,"Mo,Di,Mi,Do,Fr,Sa,So,  ")&lt;20,  IF(ISNA(VLOOKUP(DATE(YEAR(TERMIN),MONTH(TERMIN),B16),Feiertage!A:B,2,FALSE)), HLOOKUP(A16,$E$4:$K$5,2,FALSE),0),0)</f>
        <v>0</v>
      </c>
      <c r="G16" s="32">
        <f t="shared" si="1"/>
        <v>0</v>
      </c>
      <c r="H16" s="27">
        <f t="shared" si="2"/>
        <v>0</v>
      </c>
      <c r="I16" s="27">
        <f t="shared" si="3"/>
        <v>0</v>
      </c>
      <c r="J16" s="28" t="str">
        <f>IF(ISNA(VLOOKUP(DATE(YEAR(TERMIN),MONTH(TERMIN),VALUE(B16)),Feiertage!A:B,2,FALSE)),"",VLOOKUP(DATE(YEAR(TERMIN),MONTH(TERMIN),VALUE(B16)),Feiertage!A:B,2,FALSE))</f>
        <v/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4.25" x14ac:dyDescent="0.2">
      <c r="A17" s="22" t="str">
        <f t="shared" si="0"/>
        <v>Do</v>
      </c>
      <c r="B17" s="30">
        <v>6</v>
      </c>
      <c r="C17" s="31"/>
      <c r="D17" s="31"/>
      <c r="E17" s="25"/>
      <c r="F17" s="71">
        <f>IF(FIND(A17,"Mo,Di,Mi,Do,Fr,Sa,So,  ")&lt;20,  IF(ISNA(VLOOKUP(DATE(YEAR(TERMIN),MONTH(TERMIN),B17),Feiertage!A:B,2,FALSE)), HLOOKUP(A17,$E$4:$K$5,2,FALSE),0),0)</f>
        <v>0</v>
      </c>
      <c r="G17" s="32">
        <f t="shared" si="1"/>
        <v>0</v>
      </c>
      <c r="H17" s="27">
        <f t="shared" si="2"/>
        <v>0</v>
      </c>
      <c r="I17" s="27">
        <f t="shared" si="3"/>
        <v>0</v>
      </c>
      <c r="J17" s="28" t="str">
        <f>IF(ISNA(VLOOKUP(DATE(YEAR(TERMIN),MONTH(TERMIN),VALUE(B17)),Feiertage!A:B,2,FALSE)),"",VLOOKUP(DATE(YEAR(TERMIN),MONTH(TERMIN),VALUE(B17)),Feiertage!A:B,2,FALSE))</f>
        <v/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4.25" x14ac:dyDescent="0.2">
      <c r="A18" s="22" t="str">
        <f t="shared" si="0"/>
        <v>Fr</v>
      </c>
      <c r="B18" s="30">
        <v>7</v>
      </c>
      <c r="C18" s="31"/>
      <c r="D18" s="31"/>
      <c r="E18" s="25"/>
      <c r="F18" s="71">
        <f>IF(FIND(A18,"Mo,Di,Mi,Do,Fr,Sa,So,  ")&lt;20,  IF(ISNA(VLOOKUP(DATE(YEAR(TERMIN),MONTH(TERMIN),B18),Feiertage!A:B,2,FALSE)), HLOOKUP(A18,$E$4:$K$5,2,FALSE),0),0)</f>
        <v>0</v>
      </c>
      <c r="G18" s="32">
        <f t="shared" si="1"/>
        <v>0</v>
      </c>
      <c r="H18" s="27">
        <f t="shared" si="2"/>
        <v>0</v>
      </c>
      <c r="I18" s="27">
        <f t="shared" si="3"/>
        <v>0</v>
      </c>
      <c r="J18" s="28" t="str">
        <f>IF(ISNA(VLOOKUP(DATE(YEAR(TERMIN),MONTH(TERMIN),VALUE(B18)),Feiertage!A:B,2,FALSE)),"",VLOOKUP(DATE(YEAR(TERMIN),MONTH(TERMIN),VALUE(B18)),Feiertage!A:B,2,FALSE))</f>
        <v/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14.25" x14ac:dyDescent="0.2">
      <c r="A19" s="22" t="str">
        <f t="shared" si="0"/>
        <v>Sa</v>
      </c>
      <c r="B19" s="30">
        <v>8</v>
      </c>
      <c r="C19" s="31"/>
      <c r="D19" s="31"/>
      <c r="E19" s="25"/>
      <c r="F19" s="71">
        <f>IF(FIND(A19,"Mo,Di,Mi,Do,Fr,Sa,So,  ")&lt;20,  IF(ISNA(VLOOKUP(DATE(YEAR(TERMIN),MONTH(TERMIN),B19),Feiertage!A:B,2,FALSE)), HLOOKUP(A19,$E$4:$K$5,2,FALSE),0),0)</f>
        <v>0</v>
      </c>
      <c r="G19" s="32">
        <f t="shared" si="1"/>
        <v>0</v>
      </c>
      <c r="H19" s="27">
        <f t="shared" si="2"/>
        <v>0</v>
      </c>
      <c r="I19" s="27">
        <f t="shared" si="3"/>
        <v>0</v>
      </c>
      <c r="J19" s="28" t="str">
        <f>IF(ISNA(VLOOKUP(DATE(YEAR(TERMIN),MONTH(TERMIN),VALUE(B19)),Feiertage!A:B,2,FALSE)),"",VLOOKUP(DATE(YEAR(TERMIN),MONTH(TERMIN),VALUE(B19)),Feiertage!A:B,2,FALSE))</f>
        <v/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4.25" x14ac:dyDescent="0.2">
      <c r="A20" s="22" t="str">
        <f t="shared" si="0"/>
        <v>So</v>
      </c>
      <c r="B20" s="30">
        <v>9</v>
      </c>
      <c r="C20" s="31"/>
      <c r="D20" s="31"/>
      <c r="E20" s="25"/>
      <c r="F20" s="71">
        <f>IF(FIND(A20,"Mo,Di,Mi,Do,Fr,Sa,So,  ")&lt;20,  IF(ISNA(VLOOKUP(DATE(YEAR(TERMIN),MONTH(TERMIN),B20),Feiertage!A:B,2,FALSE)), HLOOKUP(A20,$E$4:$K$5,2,FALSE),0),0)</f>
        <v>0</v>
      </c>
      <c r="G20" s="32">
        <f t="shared" si="1"/>
        <v>0</v>
      </c>
      <c r="H20" s="27">
        <f t="shared" si="2"/>
        <v>0</v>
      </c>
      <c r="I20" s="27">
        <f t="shared" si="3"/>
        <v>0</v>
      </c>
      <c r="J20" s="28" t="str">
        <f>IF(ISNA(VLOOKUP(DATE(YEAR(TERMIN),MONTH(TERMIN),VALUE(B20)),Feiertage!A:B,2,FALSE)),"",VLOOKUP(DATE(YEAR(TERMIN),MONTH(TERMIN),VALUE(B20)),Feiertage!A:B,2,FALSE))</f>
        <v/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4.25" x14ac:dyDescent="0.2">
      <c r="A21" s="22" t="str">
        <f t="shared" si="0"/>
        <v>Mo</v>
      </c>
      <c r="B21" s="30">
        <v>10</v>
      </c>
      <c r="C21" s="31"/>
      <c r="D21" s="31"/>
      <c r="E21" s="25"/>
      <c r="F21" s="71">
        <f>IF(FIND(A21,"Mo,Di,Mi,Do,Fr,Sa,So,  ")&lt;20,  IF(ISNA(VLOOKUP(DATE(YEAR(TERMIN),MONTH(TERMIN),B21),Feiertage!A:B,2,FALSE)), HLOOKUP(A21,$E$4:$K$5,2,FALSE),0),0)</f>
        <v>0</v>
      </c>
      <c r="G21" s="32">
        <f t="shared" si="1"/>
        <v>0</v>
      </c>
      <c r="H21" s="27">
        <f t="shared" si="2"/>
        <v>0</v>
      </c>
      <c r="I21" s="27">
        <f t="shared" si="3"/>
        <v>0</v>
      </c>
      <c r="J21" s="28" t="str">
        <f>IF(ISNA(VLOOKUP(DATE(YEAR(TERMIN),MONTH(TERMIN),VALUE(B21)),Feiertage!A:B,2,FALSE)),"",VLOOKUP(DATE(YEAR(TERMIN),MONTH(TERMIN),VALUE(B21)),Feiertage!A:B,2,FALSE))</f>
        <v/>
      </c>
      <c r="K21" s="66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14.25" x14ac:dyDescent="0.2">
      <c r="A22" s="22" t="str">
        <f t="shared" si="0"/>
        <v>Di</v>
      </c>
      <c r="B22" s="30">
        <v>11</v>
      </c>
      <c r="C22" s="31"/>
      <c r="D22" s="31"/>
      <c r="E22" s="25"/>
      <c r="F22" s="71">
        <f>IF(FIND(A22,"Mo,Di,Mi,Do,Fr,Sa,So,  ")&lt;20,  IF(ISNA(VLOOKUP(DATE(YEAR(TERMIN),MONTH(TERMIN),B22),Feiertage!A:B,2,FALSE)), HLOOKUP(A22,$E$4:$K$5,2,FALSE),0),0)</f>
        <v>0</v>
      </c>
      <c r="G22" s="32">
        <f t="shared" si="1"/>
        <v>0</v>
      </c>
      <c r="H22" s="27">
        <f t="shared" si="2"/>
        <v>0</v>
      </c>
      <c r="I22" s="27">
        <f t="shared" si="3"/>
        <v>0</v>
      </c>
      <c r="J22" s="28" t="str">
        <f>IF(ISNA(VLOOKUP(DATE(YEAR(TERMIN),MONTH(TERMIN),VALUE(B22)),Feiertage!A:B,2,FALSE)),"",VLOOKUP(DATE(YEAR(TERMIN),MONTH(TERMIN),VALUE(B22)),Feiertage!A:B,2,FALSE))</f>
        <v/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14.25" x14ac:dyDescent="0.2">
      <c r="A23" s="22" t="str">
        <f t="shared" si="0"/>
        <v>Mi</v>
      </c>
      <c r="B23" s="30">
        <v>12</v>
      </c>
      <c r="C23" s="31"/>
      <c r="D23" s="31"/>
      <c r="E23" s="25"/>
      <c r="F23" s="71">
        <f>IF(FIND(A23,"Mo,Di,Mi,Do,Fr,Sa,So,  ")&lt;20,  IF(ISNA(VLOOKUP(DATE(YEAR(TERMIN),MONTH(TERMIN),B23),Feiertage!A:B,2,FALSE)), HLOOKUP(A23,$E$4:$K$5,2,FALSE),0),0)</f>
        <v>0</v>
      </c>
      <c r="G23" s="32">
        <f t="shared" si="1"/>
        <v>0</v>
      </c>
      <c r="H23" s="27">
        <f t="shared" si="2"/>
        <v>0</v>
      </c>
      <c r="I23" s="27">
        <f t="shared" si="3"/>
        <v>0</v>
      </c>
      <c r="J23" s="28" t="str">
        <f>IF(ISNA(VLOOKUP(DATE(YEAR(TERMIN),MONTH(TERMIN),VALUE(B23)),Feiertage!A:B,2,FALSE)),"",VLOOKUP(DATE(YEAR(TERMIN),MONTH(TERMIN),VALUE(B23)),Feiertage!A:B,2,FALSE))</f>
        <v/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4.25" x14ac:dyDescent="0.2">
      <c r="A24" s="22" t="str">
        <f t="shared" si="0"/>
        <v>Do</v>
      </c>
      <c r="B24" s="30">
        <v>13</v>
      </c>
      <c r="C24" s="31"/>
      <c r="D24" s="31"/>
      <c r="E24" s="25"/>
      <c r="F24" s="71">
        <f>IF(FIND(A24,"Mo,Di,Mi,Do,Fr,Sa,So,  ")&lt;20,  IF(ISNA(VLOOKUP(DATE(YEAR(TERMIN),MONTH(TERMIN),B24),Feiertage!A:B,2,FALSE)), HLOOKUP(A24,$E$4:$K$5,2,FALSE),0),0)</f>
        <v>0</v>
      </c>
      <c r="G24" s="32">
        <f t="shared" si="1"/>
        <v>0</v>
      </c>
      <c r="H24" s="27">
        <f t="shared" si="2"/>
        <v>0</v>
      </c>
      <c r="I24" s="27">
        <f t="shared" si="3"/>
        <v>0</v>
      </c>
      <c r="J24" s="28" t="str">
        <f>IF(ISNA(VLOOKUP(DATE(YEAR(TERMIN),MONTH(TERMIN),VALUE(B24)),Feiertage!A:B,2,FALSE)),"",VLOOKUP(DATE(YEAR(TERMIN),MONTH(TERMIN),VALUE(B24)),Feiertage!A:B,2,FALSE))</f>
        <v/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14.25" x14ac:dyDescent="0.2">
      <c r="A25" s="22" t="str">
        <f t="shared" si="0"/>
        <v>Fr</v>
      </c>
      <c r="B25" s="30">
        <v>14</v>
      </c>
      <c r="C25" s="31"/>
      <c r="D25" s="31"/>
      <c r="E25" s="25"/>
      <c r="F25" s="71">
        <f>IF(FIND(A25,"Mo,Di,Mi,Do,Fr,Sa,So,  ")&lt;20,  IF(ISNA(VLOOKUP(DATE(YEAR(TERMIN),MONTH(TERMIN),B25),Feiertage!A:B,2,FALSE)), HLOOKUP(A25,$E$4:$K$5,2,FALSE),0),0)</f>
        <v>0</v>
      </c>
      <c r="G25" s="32">
        <f t="shared" si="1"/>
        <v>0</v>
      </c>
      <c r="H25" s="27">
        <f t="shared" si="2"/>
        <v>0</v>
      </c>
      <c r="I25" s="27">
        <f t="shared" si="3"/>
        <v>0</v>
      </c>
      <c r="J25" s="28" t="str">
        <f>IF(ISNA(VLOOKUP(DATE(YEAR(TERMIN),MONTH(TERMIN),VALUE(B25)),Feiertage!A:B,2,FALSE)),"",VLOOKUP(DATE(YEAR(TERMIN),MONTH(TERMIN),VALUE(B25)),Feiertage!A:B,2,FALSE))</f>
        <v/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4.25" x14ac:dyDescent="0.2">
      <c r="A26" s="22" t="str">
        <f t="shared" si="0"/>
        <v>Sa</v>
      </c>
      <c r="B26" s="30">
        <v>15</v>
      </c>
      <c r="C26" s="31"/>
      <c r="D26" s="31"/>
      <c r="E26" s="25"/>
      <c r="F26" s="71">
        <f>IF(FIND(A26,"Mo,Di,Mi,Do,Fr,Sa,So,  ")&lt;20,  IF(ISNA(VLOOKUP(DATE(YEAR(TERMIN),MONTH(TERMIN),B26),Feiertage!A:B,2,FALSE)), HLOOKUP(A26,$E$4:$K$5,2,FALSE),0),0)</f>
        <v>0</v>
      </c>
      <c r="G26" s="32">
        <f t="shared" si="1"/>
        <v>0</v>
      </c>
      <c r="H26" s="27">
        <f t="shared" si="2"/>
        <v>0</v>
      </c>
      <c r="I26" s="27">
        <f t="shared" si="3"/>
        <v>0</v>
      </c>
      <c r="J26" s="28" t="str">
        <f>IF(ISNA(VLOOKUP(DATE(YEAR(TERMIN),MONTH(TERMIN),VALUE(B26)),Feiertage!A:B,2,FALSE)),"",VLOOKUP(DATE(YEAR(TERMIN),MONTH(TERMIN),VALUE(B26)),Feiertage!A:B,2,FALSE))</f>
        <v/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14.25" x14ac:dyDescent="0.2">
      <c r="A27" s="22" t="str">
        <f t="shared" si="0"/>
        <v>So</v>
      </c>
      <c r="B27" s="30">
        <v>16</v>
      </c>
      <c r="C27" s="31"/>
      <c r="D27" s="31"/>
      <c r="E27" s="25"/>
      <c r="F27" s="71">
        <f>IF(FIND(A27,"Mo,Di,Mi,Do,Fr,Sa,So,  ")&lt;20,  IF(ISNA(VLOOKUP(DATE(YEAR(TERMIN),MONTH(TERMIN),B27),Feiertage!A:B,2,FALSE)), HLOOKUP(A27,$E$4:$K$5,2,FALSE),0),0)</f>
        <v>0</v>
      </c>
      <c r="G27" s="32">
        <f t="shared" si="1"/>
        <v>0</v>
      </c>
      <c r="H27" s="27">
        <f t="shared" si="2"/>
        <v>0</v>
      </c>
      <c r="I27" s="27">
        <f t="shared" si="3"/>
        <v>0</v>
      </c>
      <c r="J27" s="28" t="str">
        <f>IF(ISNA(VLOOKUP(DATE(YEAR(TERMIN),MONTH(TERMIN),VALUE(B27)),Feiertage!A:B,2,FALSE)),"",VLOOKUP(DATE(YEAR(TERMIN),MONTH(TERMIN),VALUE(B27)),Feiertage!A:B,2,FALSE))</f>
        <v/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4.25" x14ac:dyDescent="0.2">
      <c r="A28" s="22" t="str">
        <f t="shared" si="0"/>
        <v>Mo</v>
      </c>
      <c r="B28" s="30">
        <v>17</v>
      </c>
      <c r="C28" s="31"/>
      <c r="D28" s="31"/>
      <c r="E28" s="25"/>
      <c r="F28" s="71">
        <f>IF(FIND(A28,"Mo,Di,Mi,Do,Fr,Sa,So,  ")&lt;20,  IF(ISNA(VLOOKUP(DATE(YEAR(TERMIN),MONTH(TERMIN),B28),Feiertage!A:B,2,FALSE)), HLOOKUP(A28,$E$4:$K$5,2,FALSE),0),0)</f>
        <v>0</v>
      </c>
      <c r="G28" s="32">
        <f t="shared" si="1"/>
        <v>0</v>
      </c>
      <c r="H28" s="27">
        <f t="shared" si="2"/>
        <v>0</v>
      </c>
      <c r="I28" s="27">
        <f t="shared" si="3"/>
        <v>0</v>
      </c>
      <c r="J28" s="28" t="str">
        <f>IF(ISNA(VLOOKUP(DATE(YEAR(TERMIN),MONTH(TERMIN),VALUE(B28)),Feiertage!A:B,2,FALSE)),"",VLOOKUP(DATE(YEAR(TERMIN),MONTH(TERMIN),VALUE(B28)),Feiertage!A:B,2,FALSE))</f>
        <v/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14.25" x14ac:dyDescent="0.2">
      <c r="A29" s="22" t="str">
        <f t="shared" si="0"/>
        <v>Di</v>
      </c>
      <c r="B29" s="30">
        <v>18</v>
      </c>
      <c r="C29" s="31"/>
      <c r="D29" s="31"/>
      <c r="E29" s="25"/>
      <c r="F29" s="71">
        <f>IF(FIND(A29,"Mo,Di,Mi,Do,Fr,Sa,So,  ")&lt;20,  IF(ISNA(VLOOKUP(DATE(YEAR(TERMIN),MONTH(TERMIN),B29),Feiertage!A:B,2,FALSE)), HLOOKUP(A29,$E$4:$K$5,2,FALSE),0),0)</f>
        <v>0</v>
      </c>
      <c r="G29" s="32">
        <f t="shared" si="1"/>
        <v>0</v>
      </c>
      <c r="H29" s="27">
        <f t="shared" si="2"/>
        <v>0</v>
      </c>
      <c r="I29" s="27">
        <f t="shared" si="3"/>
        <v>0</v>
      </c>
      <c r="J29" s="28" t="str">
        <f>IF(ISNA(VLOOKUP(DATE(YEAR(TERMIN),MONTH(TERMIN),VALUE(B29)),Feiertage!A:B,2,FALSE)),"",VLOOKUP(DATE(YEAR(TERMIN),MONTH(TERMIN),VALUE(B29)),Feiertage!A:B,2,FALSE))</f>
        <v/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4.25" x14ac:dyDescent="0.2">
      <c r="A30" s="22" t="str">
        <f t="shared" si="0"/>
        <v>Mi</v>
      </c>
      <c r="B30" s="30">
        <v>19</v>
      </c>
      <c r="C30" s="31"/>
      <c r="D30" s="31"/>
      <c r="E30" s="25"/>
      <c r="F30" s="71">
        <f>IF(FIND(A30,"Mo,Di,Mi,Do,Fr,Sa,So,  ")&lt;20,  IF(ISNA(VLOOKUP(DATE(YEAR(TERMIN),MONTH(TERMIN),B30),Feiertage!A:B,2,FALSE)), HLOOKUP(A30,$E$4:$K$5,2,FALSE),0),0)</f>
        <v>0</v>
      </c>
      <c r="G30" s="32">
        <f t="shared" si="1"/>
        <v>0</v>
      </c>
      <c r="H30" s="27">
        <f t="shared" si="2"/>
        <v>0</v>
      </c>
      <c r="I30" s="27">
        <f t="shared" si="3"/>
        <v>0</v>
      </c>
      <c r="J30" s="28" t="str">
        <f>IF(ISNA(VLOOKUP(DATE(YEAR(TERMIN),MONTH(TERMIN),VALUE(B30)),Feiertage!A:B,2,FALSE)),"",VLOOKUP(DATE(YEAR(TERMIN),MONTH(TERMIN),VALUE(B30)),Feiertage!A:B,2,FALSE))</f>
        <v/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4.25" x14ac:dyDescent="0.2">
      <c r="A31" s="22" t="str">
        <f t="shared" si="0"/>
        <v>Do</v>
      </c>
      <c r="B31" s="30">
        <v>20</v>
      </c>
      <c r="C31" s="31"/>
      <c r="D31" s="31"/>
      <c r="E31" s="25"/>
      <c r="F31" s="71">
        <f>IF(FIND(A31,"Mo,Di,Mi,Do,Fr,Sa,So,  ")&lt;20,  IF(ISNA(VLOOKUP(DATE(YEAR(TERMIN),MONTH(TERMIN),B31),Feiertage!A:B,2,FALSE)), HLOOKUP(A31,$E$4:$K$5,2,FALSE),0),0)</f>
        <v>0</v>
      </c>
      <c r="G31" s="32">
        <f t="shared" si="1"/>
        <v>0</v>
      </c>
      <c r="H31" s="27">
        <f t="shared" si="2"/>
        <v>0</v>
      </c>
      <c r="I31" s="27">
        <f t="shared" si="3"/>
        <v>0</v>
      </c>
      <c r="J31" s="28" t="str">
        <f>IF(ISNA(VLOOKUP(DATE(YEAR(TERMIN),MONTH(TERMIN),VALUE(B31)),Feiertage!A:B,2,FALSE)),"",VLOOKUP(DATE(YEAR(TERMIN),MONTH(TERMIN),VALUE(B31)),Feiertage!A:B,2,FALSE))</f>
        <v/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4.25" x14ac:dyDescent="0.2">
      <c r="A32" s="22" t="str">
        <f t="shared" si="0"/>
        <v>Fr</v>
      </c>
      <c r="B32" s="30">
        <v>21</v>
      </c>
      <c r="C32" s="31"/>
      <c r="D32" s="31"/>
      <c r="E32" s="25"/>
      <c r="F32" s="71">
        <f>IF(FIND(A32,"Mo,Di,Mi,Do,Fr,Sa,So,  ")&lt;20,  IF(ISNA(VLOOKUP(DATE(YEAR(TERMIN),MONTH(TERMIN),B32),Feiertage!A:B,2,FALSE)), HLOOKUP(A32,$E$4:$K$5,2,FALSE),0),0)</f>
        <v>0</v>
      </c>
      <c r="G32" s="32">
        <f t="shared" si="1"/>
        <v>0</v>
      </c>
      <c r="H32" s="27">
        <f t="shared" si="2"/>
        <v>0</v>
      </c>
      <c r="I32" s="27">
        <f t="shared" si="3"/>
        <v>0</v>
      </c>
      <c r="J32" s="28" t="str">
        <f>IF(ISNA(VLOOKUP(DATE(YEAR(TERMIN),MONTH(TERMIN),VALUE(B32)),Feiertage!A:B,2,FALSE)),"",VLOOKUP(DATE(YEAR(TERMIN),MONTH(TERMIN),VALUE(B32)),Feiertage!A:B,2,FALSE))</f>
        <v/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30" ht="14.25" x14ac:dyDescent="0.2">
      <c r="A33" s="22" t="str">
        <f t="shared" si="0"/>
        <v>Sa</v>
      </c>
      <c r="B33" s="30">
        <v>22</v>
      </c>
      <c r="C33" s="31"/>
      <c r="D33" s="31"/>
      <c r="E33" s="25"/>
      <c r="F33" s="71">
        <f>IF(FIND(A33,"Mo,Di,Mi,Do,Fr,Sa,So,  ")&lt;20,  IF(ISNA(VLOOKUP(DATE(YEAR(TERMIN),MONTH(TERMIN),B33),Feiertage!A:B,2,FALSE)), HLOOKUP(A33,$E$4:$K$5,2,FALSE),0),0)</f>
        <v>0</v>
      </c>
      <c r="G33" s="32">
        <f t="shared" si="1"/>
        <v>0</v>
      </c>
      <c r="H33" s="27">
        <f t="shared" si="2"/>
        <v>0</v>
      </c>
      <c r="I33" s="27">
        <f t="shared" si="3"/>
        <v>0</v>
      </c>
      <c r="J33" s="28" t="str">
        <f>IF(ISNA(VLOOKUP(DATE(YEAR(TERMIN),MONTH(TERMIN),VALUE(B33)),Feiertage!A:B,2,FALSE)),"",VLOOKUP(DATE(YEAR(TERMIN),MONTH(TERMIN),VALUE(B33)),Feiertage!A:B,2,FALSE))</f>
        <v/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30" ht="14.25" x14ac:dyDescent="0.2">
      <c r="A34" s="22" t="str">
        <f t="shared" si="0"/>
        <v>So</v>
      </c>
      <c r="B34" s="30">
        <v>23</v>
      </c>
      <c r="C34" s="31"/>
      <c r="D34" s="31"/>
      <c r="E34" s="25"/>
      <c r="F34" s="71">
        <f>IF(FIND(A34,"Mo,Di,Mi,Do,Fr,Sa,So,  ")&lt;20,  IF(ISNA(VLOOKUP(DATE(YEAR(TERMIN),MONTH(TERMIN),B34),Feiertage!A:B,2,FALSE)), HLOOKUP(A34,$E$4:$K$5,2,FALSE),0),0)</f>
        <v>0</v>
      </c>
      <c r="G34" s="32">
        <f t="shared" si="1"/>
        <v>0</v>
      </c>
      <c r="H34" s="27">
        <f t="shared" si="2"/>
        <v>0</v>
      </c>
      <c r="I34" s="27">
        <f t="shared" si="3"/>
        <v>0</v>
      </c>
      <c r="J34" s="28" t="str">
        <f>IF(ISNA(VLOOKUP(DATE(YEAR(TERMIN),MONTH(TERMIN),VALUE(B34)),Feiertage!A:B,2,FALSE)),"",VLOOKUP(DATE(YEAR(TERMIN),MONTH(TERMIN),VALUE(B34)),Feiertage!A:B,2,FALSE))</f>
        <v/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30" ht="14.25" x14ac:dyDescent="0.2">
      <c r="A35" s="22" t="str">
        <f t="shared" si="0"/>
        <v>Mo</v>
      </c>
      <c r="B35" s="30">
        <v>24</v>
      </c>
      <c r="C35" s="31"/>
      <c r="D35" s="31"/>
      <c r="E35" s="25"/>
      <c r="F35" s="71">
        <f>IF(FIND(A35,"Mo,Di,Mi,Do,Fr,Sa,So,  ")&lt;20,  IF(ISNA(VLOOKUP(DATE(YEAR(TERMIN),MONTH(TERMIN),B35),Feiertage!A:B,2,FALSE)), HLOOKUP(A35,$E$4:$K$5,2,FALSE),0),0)</f>
        <v>0</v>
      </c>
      <c r="G35" s="32">
        <f t="shared" si="1"/>
        <v>0</v>
      </c>
      <c r="H35" s="27">
        <f t="shared" si="2"/>
        <v>0</v>
      </c>
      <c r="I35" s="27">
        <f t="shared" si="3"/>
        <v>0</v>
      </c>
      <c r="J35" s="28" t="str">
        <f>IF(ISNA(VLOOKUP(DATE(YEAR(TERMIN),MONTH(TERMIN),VALUE(B35)),Feiertage!A:B,2,FALSE)),"",VLOOKUP(DATE(YEAR(TERMIN),MONTH(TERMIN),VALUE(B35)),Feiertage!A:B,2,FALSE))</f>
        <v/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30" ht="14.25" x14ac:dyDescent="0.2">
      <c r="A36" s="22" t="str">
        <f t="shared" si="0"/>
        <v>Di</v>
      </c>
      <c r="B36" s="30">
        <v>25</v>
      </c>
      <c r="C36" s="31"/>
      <c r="D36" s="31"/>
      <c r="E36" s="25"/>
      <c r="F36" s="71">
        <f>IF(FIND(A36,"Mo,Di,Mi,Do,Fr,Sa,So,  ")&lt;20,  IF(ISNA(VLOOKUP(DATE(YEAR(TERMIN),MONTH(TERMIN),B36),Feiertage!A:B,2,FALSE)), HLOOKUP(A36,$E$4:$K$5,2,FALSE),0),0)</f>
        <v>0</v>
      </c>
      <c r="G36" s="32">
        <f t="shared" si="1"/>
        <v>0</v>
      </c>
      <c r="H36" s="27">
        <f t="shared" si="2"/>
        <v>0</v>
      </c>
      <c r="I36" s="27">
        <f t="shared" si="3"/>
        <v>0</v>
      </c>
      <c r="J36" s="28" t="str">
        <f>IF(ISNA(VLOOKUP(DATE(YEAR(TERMIN),MONTH(TERMIN),VALUE(B36)),Feiertage!A:B,2,FALSE)),"",VLOOKUP(DATE(YEAR(TERMIN),MONTH(TERMIN),VALUE(B36)),Feiertage!A:B,2,FALSE))</f>
        <v/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30" ht="14.25" x14ac:dyDescent="0.2">
      <c r="A37" s="22" t="str">
        <f t="shared" si="0"/>
        <v>Mi</v>
      </c>
      <c r="B37" s="30">
        <v>26</v>
      </c>
      <c r="C37" s="31"/>
      <c r="D37" s="31"/>
      <c r="E37" s="25"/>
      <c r="F37" s="71">
        <f>IF(FIND(A37,"Mo,Di,Mi,Do,Fr,Sa,So,  ")&lt;20,  IF(ISNA(VLOOKUP(DATE(YEAR(TERMIN),MONTH(TERMIN),B37),Feiertage!A:B,2,FALSE)), HLOOKUP(A37,$E$4:$K$5,2,FALSE),0),0)</f>
        <v>0</v>
      </c>
      <c r="G37" s="32">
        <f t="shared" si="1"/>
        <v>0</v>
      </c>
      <c r="H37" s="27">
        <f t="shared" si="2"/>
        <v>0</v>
      </c>
      <c r="I37" s="27">
        <f t="shared" si="3"/>
        <v>0</v>
      </c>
      <c r="J37" s="28" t="str">
        <f>IF(ISNA(VLOOKUP(DATE(YEAR(TERMIN),MONTH(TERMIN),VALUE(B37)),Feiertage!A:B,2,FALSE)),"",VLOOKUP(DATE(YEAR(TERMIN),MONTH(TERMIN),VALUE(B37)),Feiertage!A:B,2,FALSE))</f>
        <v/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30" ht="14.25" x14ac:dyDescent="0.2">
      <c r="A38" s="22" t="str">
        <f t="shared" si="0"/>
        <v>Do</v>
      </c>
      <c r="B38" s="30">
        <v>27</v>
      </c>
      <c r="C38" s="31"/>
      <c r="D38" s="31"/>
      <c r="E38" s="25"/>
      <c r="F38" s="71">
        <f>IF(FIND(A38,"Mo,Di,Mi,Do,Fr,Sa,So,  ")&lt;20,  IF(ISNA(VLOOKUP(DATE(YEAR(TERMIN),MONTH(TERMIN),B38),Feiertage!A:B,2,FALSE)), HLOOKUP(A38,$E$4:$K$5,2,FALSE),0),0)</f>
        <v>0</v>
      </c>
      <c r="G38" s="32">
        <f t="shared" si="1"/>
        <v>0</v>
      </c>
      <c r="H38" s="27">
        <f t="shared" si="2"/>
        <v>0</v>
      </c>
      <c r="I38" s="27">
        <f t="shared" si="3"/>
        <v>0</v>
      </c>
      <c r="J38" s="28" t="str">
        <f>IF(ISNA(VLOOKUP(DATE(YEAR(TERMIN),MONTH(TERMIN),VALUE(B38)),Feiertage!A:B,2,FALSE)),"",VLOOKUP(DATE(YEAR(TERMIN),MONTH(TERMIN),VALUE(B38)),Feiertage!A:B,2,FALSE))</f>
        <v/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30" ht="14.25" x14ac:dyDescent="0.2">
      <c r="A39" s="22" t="str">
        <f t="shared" si="0"/>
        <v>Fr</v>
      </c>
      <c r="B39" s="30">
        <v>28</v>
      </c>
      <c r="C39" s="31"/>
      <c r="D39" s="31"/>
      <c r="E39" s="25"/>
      <c r="F39" s="71">
        <f>IF(FIND(A39,"Mo,Di,Mi,Do,Fr,Sa,So,  ")&lt;20,  IF(ISNA(VLOOKUP(DATE(YEAR(TERMIN),MONTH(TERMIN),B39),Feiertage!A:B,2,FALSE)), HLOOKUP(A39,$E$4:$K$5,2,FALSE),0),0)</f>
        <v>0</v>
      </c>
      <c r="G39" s="32">
        <f t="shared" si="1"/>
        <v>0</v>
      </c>
      <c r="H39" s="27">
        <f t="shared" si="2"/>
        <v>0</v>
      </c>
      <c r="I39" s="27">
        <f t="shared" si="3"/>
        <v>0</v>
      </c>
      <c r="J39" s="28" t="str">
        <f>IF(ISNA(VLOOKUP(DATE(YEAR(TERMIN),MONTH(TERMIN),VALUE(B39)),Feiertage!A:B,2,FALSE)),"",VLOOKUP(DATE(YEAR(TERMIN),MONTH(TERMIN),VALUE(B39)),Feiertage!A:B,2,FALSE))</f>
        <v/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30" ht="14.25" x14ac:dyDescent="0.2">
      <c r="A40" s="22" t="str">
        <f>IF(MONTH(DATE(YEAR(TERMIN),MONTH(TERMIN),B37+3))=MONTH(TERMIN),TEXT(WEEKDAY(DATE(YEAR(TERMIN),MONTH(TERMIN),B37+3)),"TTT"),"  ")</f>
        <v>Sa</v>
      </c>
      <c r="B40" s="30">
        <f>IF(A40&gt;"  ",B39+1,"  ")</f>
        <v>29</v>
      </c>
      <c r="C40" s="31"/>
      <c r="D40" s="31"/>
      <c r="E40" s="25"/>
      <c r="F40" s="71">
        <f>IF(FIND(A40,"Mo,Di,Mi,Do,Fr,Sa,So,  ")&lt;20,  IF(ISNA(VLOOKUP(DATE(YEAR(TERMIN),MONTH(TERMIN),B40),Feiertage!A:B,2,FALSE)), HLOOKUP(A40,$E$4:$K$5,2,FALSE),0),0)</f>
        <v>0</v>
      </c>
      <c r="G40" s="32">
        <f t="shared" si="1"/>
        <v>0</v>
      </c>
      <c r="H40" s="27">
        <f t="shared" si="2"/>
        <v>0</v>
      </c>
      <c r="I40" s="27">
        <f t="shared" si="3"/>
        <v>0</v>
      </c>
      <c r="J40" s="28" t="str">
        <f>IF(A40&gt;"  ", IF(ISNA(VLOOKUP(DATE(YEAR(TERMIN),MONTH(TERMIN),VALUE(B40)),Feiertage!A:B,2,FALSE)),"",VLOOKUP(DATE(YEAR(TERMIN),MONTH(TERMIN),VALUE(B40)),Feiertage!A:B,2,FALSE)),"Entfällt")</f>
        <v/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30" ht="14.25" x14ac:dyDescent="0.2">
      <c r="A41" s="22" t="str">
        <f>IF(MONTH(DATE(YEAR(TERMIN),MONTH(TERMIN),B38+3))=MONTH(TERMIN),TEXT(WEEKDAY(DATE(YEAR(TERMIN),MONTH(TERMIN),B38+3)),"TTT"),"  ")</f>
        <v>So</v>
      </c>
      <c r="B41" s="30">
        <f>IF(A41&gt;"  ",B40+1,"  ")</f>
        <v>30</v>
      </c>
      <c r="C41" s="31"/>
      <c r="D41" s="31"/>
      <c r="E41" s="25"/>
      <c r="F41" s="71">
        <f>IF(FIND(A41,"Mo,Di,Mi,Do,Fr,Sa,So,  ")&lt;20,  IF(ISNA(VLOOKUP(DATE(YEAR(TERMIN),MONTH(TERMIN),B41),Feiertage!A:B,2,FALSE)), HLOOKUP(A41,$E$4:$K$5,2,FALSE),0),0)</f>
        <v>0</v>
      </c>
      <c r="G41" s="32">
        <f t="shared" si="1"/>
        <v>0</v>
      </c>
      <c r="H41" s="27">
        <f t="shared" si="2"/>
        <v>0</v>
      </c>
      <c r="I41" s="27">
        <f t="shared" si="3"/>
        <v>0</v>
      </c>
      <c r="J41" s="28" t="str">
        <f>IF(A41&gt;"  ", IF(ISNA(VLOOKUP(DATE(YEAR(TERMIN),MONTH(TERMIN),VALUE(B41)),Feiertage!A:B,2,FALSE)),"",VLOOKUP(DATE(YEAR(TERMIN),MONTH(TERMIN),VALUE(B41)),Feiertage!A:B,2,FALSE)),"Entfällt")</f>
        <v/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30" ht="14.25" x14ac:dyDescent="0.2">
      <c r="A42" s="22" t="str">
        <f>IF(MONTH(DATE(YEAR(TERMIN),MONTH(TERMIN),B39+3))=MONTH(TERMIN),TEXT(WEEKDAY(DATE(YEAR(TERMIN),MONTH(TERMIN),B39+3)),"TTT"),"  ")</f>
        <v>Mo</v>
      </c>
      <c r="B42" s="30">
        <f>IF(A42&gt;"  ",B41+1,"  ")</f>
        <v>31</v>
      </c>
      <c r="C42" s="34"/>
      <c r="D42" s="34"/>
      <c r="E42" s="35"/>
      <c r="F42" s="71">
        <f>IF(FIND(A42,"Mo,Di,Mi,Do,Fr,Sa,So,  ")&lt;20,  IF(ISNA(VLOOKUP(DATE(YEAR(TERMIN),MONTH(TERMIN),B42),Feiertage!A:B,2,FALSE)), HLOOKUP(A42,$E$4:$K$5,2,FALSE),0),0)</f>
        <v>0</v>
      </c>
      <c r="G42" s="32">
        <f t="shared" si="1"/>
        <v>0</v>
      </c>
      <c r="H42" s="27">
        <f t="shared" si="2"/>
        <v>0</v>
      </c>
      <c r="I42" s="27">
        <f>I41+H42</f>
        <v>0</v>
      </c>
      <c r="J42" s="28" t="str">
        <f>IF(A42&gt;"  ", IF(ISNA(VLOOKUP(DATE(YEAR(TERMIN),MONTH(TERMIN),VALUE(B42)),Feiertage!A:B,2,FALSE)),"",VLOOKUP(DATE(YEAR(TERMIN),MONTH(TERMIN),VALUE(B42)),Feiertage!A:B,2,FALSE)),"Entfällt")</f>
        <v/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30" ht="15.75" thickBot="1" x14ac:dyDescent="0.3">
      <c r="A43" s="75" t="s">
        <v>21</v>
      </c>
      <c r="B43" s="76"/>
      <c r="C43" s="76"/>
      <c r="D43" s="76"/>
      <c r="E43" s="63"/>
      <c r="F43" s="51">
        <f>SUM(F12:F42)</f>
        <v>0</v>
      </c>
      <c r="G43" s="52">
        <f>SUM(G12:G42)</f>
        <v>0</v>
      </c>
      <c r="H43" s="53">
        <f>SUM(H12:H42)</f>
        <v>0</v>
      </c>
      <c r="I43" s="54"/>
      <c r="J43" s="36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30" ht="15.75" thickBot="1" x14ac:dyDescent="0.3">
      <c r="E44" s="55" t="s">
        <v>20</v>
      </c>
      <c r="F44" s="58">
        <f>F43+F11</f>
        <v>0</v>
      </c>
      <c r="G44" s="58">
        <f>G43+G11</f>
        <v>0</v>
      </c>
      <c r="H44" s="64"/>
      <c r="I44" s="56">
        <f>I11+H43</f>
        <v>0</v>
      </c>
      <c r="J44" s="37" t="str">
        <f>CONCATENATE("entspricht: ",TEXT(ROUNDDOWN(I44,0),"##"),":",TEXT(ROUND((ABS(I44)-(ROUNDDOWN(ABS(I44),0)))*60,0),"0#")," Std.:Min.")</f>
        <v>entspricht: :0 Std.:Min.</v>
      </c>
      <c r="P44" s="38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ht="15" x14ac:dyDescent="0.25">
      <c r="A45" t="s">
        <v>22</v>
      </c>
      <c r="E45" s="59">
        <f>Dez.!F44</f>
        <v>0</v>
      </c>
      <c r="H45" s="39"/>
      <c r="I45" s="40"/>
      <c r="J45" s="41"/>
      <c r="P45" s="38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1:30" x14ac:dyDescent="0.2">
      <c r="A46" s="3" t="s">
        <v>36</v>
      </c>
      <c r="B46" s="3"/>
      <c r="C46" s="3"/>
      <c r="D46" s="3"/>
      <c r="E46" s="57">
        <f>G44</f>
        <v>0</v>
      </c>
      <c r="F46" s="3"/>
      <c r="P46" s="38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9" spans="1:30" ht="13.5" thickBot="1" x14ac:dyDescent="0.25">
      <c r="A49" s="42"/>
      <c r="B49" s="42"/>
      <c r="C49" s="42"/>
      <c r="D49" s="42"/>
      <c r="E49" s="42"/>
      <c r="F49" s="42"/>
      <c r="H49" s="3"/>
      <c r="I49" s="3"/>
      <c r="J49" s="3"/>
      <c r="P49" s="38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1:30" s="43" customFormat="1" x14ac:dyDescent="0.2">
      <c r="A50" s="43" t="s">
        <v>23</v>
      </c>
      <c r="H50" s="44"/>
      <c r="I50" s="44"/>
      <c r="J50" s="44"/>
      <c r="K50"/>
      <c r="L50"/>
      <c r="M50"/>
      <c r="N50"/>
      <c r="O50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1:30" x14ac:dyDescent="0.2">
      <c r="P51" s="38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x14ac:dyDescent="0.2">
      <c r="P52" s="38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x14ac:dyDescent="0.2">
      <c r="P53" s="38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x14ac:dyDescent="0.2">
      <c r="P54" s="38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x14ac:dyDescent="0.2">
      <c r="P55" s="38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x14ac:dyDescent="0.2">
      <c r="P56" s="38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x14ac:dyDescent="0.2">
      <c r="P57" s="38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x14ac:dyDescent="0.2">
      <c r="P58" s="3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x14ac:dyDescent="0.2"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x14ac:dyDescent="0.2"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x14ac:dyDescent="0.2"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x14ac:dyDescent="0.2"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x14ac:dyDescent="0.2"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x14ac:dyDescent="0.2"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7:30" x14ac:dyDescent="0.2"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7:30" x14ac:dyDescent="0.2"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7:30" x14ac:dyDescent="0.2"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7:30" x14ac:dyDescent="0.2"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7:30" x14ac:dyDescent="0.2"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7:30" x14ac:dyDescent="0.2"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7:30" x14ac:dyDescent="0.2"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7:30" x14ac:dyDescent="0.2"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7:30" x14ac:dyDescent="0.2"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17:30" x14ac:dyDescent="0.2"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7:30" x14ac:dyDescent="0.2"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spans="17:30" x14ac:dyDescent="0.2"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spans="17:30" x14ac:dyDescent="0.2"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7:30" x14ac:dyDescent="0.2"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7:30" x14ac:dyDescent="0.2"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7:30" x14ac:dyDescent="0.2"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7:30" x14ac:dyDescent="0.2"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7:30" x14ac:dyDescent="0.2"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7:30" x14ac:dyDescent="0.2"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7:30" x14ac:dyDescent="0.2"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7:30" x14ac:dyDescent="0.2"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7:30" x14ac:dyDescent="0.2"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7:30" x14ac:dyDescent="0.2"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7:30" x14ac:dyDescent="0.2"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7:30" x14ac:dyDescent="0.2"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7:30" x14ac:dyDescent="0.2"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7:30" x14ac:dyDescent="0.2"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7:30" x14ac:dyDescent="0.2"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7:30" x14ac:dyDescent="0.2"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7:30" x14ac:dyDescent="0.2"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7:30" x14ac:dyDescent="0.2"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7:30" x14ac:dyDescent="0.2"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7:30" x14ac:dyDescent="0.2"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7:30" x14ac:dyDescent="0.2"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7:30" x14ac:dyDescent="0.2"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7:30" x14ac:dyDescent="0.2"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7:30" x14ac:dyDescent="0.2"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7:30" x14ac:dyDescent="0.2"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7:30" x14ac:dyDescent="0.2"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7:30" x14ac:dyDescent="0.2"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7:30" x14ac:dyDescent="0.2"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7:30" x14ac:dyDescent="0.2"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7:30" x14ac:dyDescent="0.2"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7:30" x14ac:dyDescent="0.2"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7:30" x14ac:dyDescent="0.2"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7:30" x14ac:dyDescent="0.2"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7:30" x14ac:dyDescent="0.2"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7:30" x14ac:dyDescent="0.2"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7:30" x14ac:dyDescent="0.2"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7:30" x14ac:dyDescent="0.2"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7:30" x14ac:dyDescent="0.2"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7:30" x14ac:dyDescent="0.2"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7:30" x14ac:dyDescent="0.2"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7:30" x14ac:dyDescent="0.2"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7:30" x14ac:dyDescent="0.2"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7:30" x14ac:dyDescent="0.2"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7:30" x14ac:dyDescent="0.2"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7:30" x14ac:dyDescent="0.2"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7:30" x14ac:dyDescent="0.2"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7:30" x14ac:dyDescent="0.2"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7:30" x14ac:dyDescent="0.2"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7:30" x14ac:dyDescent="0.2"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7:30" x14ac:dyDescent="0.2"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7:30" x14ac:dyDescent="0.2"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7:30" x14ac:dyDescent="0.2"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7:30" x14ac:dyDescent="0.2"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7:30" x14ac:dyDescent="0.2"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7:30" x14ac:dyDescent="0.2"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7:30" x14ac:dyDescent="0.2"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7:30" x14ac:dyDescent="0.2"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7:30" x14ac:dyDescent="0.2"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7:30" x14ac:dyDescent="0.2"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</row>
    <row r="137" spans="17:30" x14ac:dyDescent="0.2"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7:30" x14ac:dyDescent="0.2"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7:30" x14ac:dyDescent="0.2"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7:30" x14ac:dyDescent="0.2"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</row>
    <row r="141" spans="17:30" x14ac:dyDescent="0.2"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</row>
    <row r="142" spans="17:30" x14ac:dyDescent="0.2"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</row>
    <row r="143" spans="17:30" x14ac:dyDescent="0.2"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</row>
    <row r="144" spans="17:30" x14ac:dyDescent="0.2"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7:30" x14ac:dyDescent="0.2"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7:30" x14ac:dyDescent="0.2"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</row>
    <row r="147" spans="17:30" x14ac:dyDescent="0.2"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</row>
    <row r="148" spans="17:30" x14ac:dyDescent="0.2"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</row>
    <row r="149" spans="17:30" x14ac:dyDescent="0.2"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</row>
    <row r="150" spans="17:30" x14ac:dyDescent="0.2"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</row>
    <row r="151" spans="17:30" x14ac:dyDescent="0.2"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</row>
    <row r="152" spans="17:30" x14ac:dyDescent="0.2"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</row>
    <row r="153" spans="17:30" x14ac:dyDescent="0.2"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</row>
    <row r="154" spans="17:30" x14ac:dyDescent="0.2"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</row>
    <row r="155" spans="17:30" x14ac:dyDescent="0.2"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</row>
    <row r="156" spans="17:30" x14ac:dyDescent="0.2"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</row>
    <row r="157" spans="17:30" x14ac:dyDescent="0.2"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</row>
    <row r="158" spans="17:30" x14ac:dyDescent="0.2"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</row>
    <row r="159" spans="17:30" x14ac:dyDescent="0.2"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</row>
    <row r="160" spans="17:30" x14ac:dyDescent="0.2"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</row>
    <row r="161" spans="17:30" x14ac:dyDescent="0.2"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</row>
    <row r="162" spans="17:30" x14ac:dyDescent="0.2"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</row>
    <row r="163" spans="17:30" x14ac:dyDescent="0.2"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</row>
    <row r="164" spans="17:30" x14ac:dyDescent="0.2"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7:30" x14ac:dyDescent="0.2"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7:30" x14ac:dyDescent="0.2"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</row>
    <row r="167" spans="17:30" x14ac:dyDescent="0.2"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</row>
    <row r="168" spans="17:30" x14ac:dyDescent="0.2"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</row>
    <row r="169" spans="17:30" x14ac:dyDescent="0.2"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</row>
    <row r="170" spans="17:30" x14ac:dyDescent="0.2"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</row>
    <row r="171" spans="17:30" x14ac:dyDescent="0.2"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</row>
    <row r="172" spans="17:30" x14ac:dyDescent="0.2"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</row>
  </sheetData>
  <mergeCells count="8">
    <mergeCell ref="A43:D43"/>
    <mergeCell ref="A10:B10"/>
    <mergeCell ref="D7:G7"/>
    <mergeCell ref="D2:H2"/>
    <mergeCell ref="A2:C2"/>
    <mergeCell ref="C8:D8"/>
    <mergeCell ref="A8:B9"/>
    <mergeCell ref="A4:D5"/>
  </mergeCells>
  <phoneticPr fontId="0" type="noConversion"/>
  <pageMargins left="0.78740157499999996" right="0.78740157499999996" top="0.984251969" bottom="0.984251969" header="0.4921259845" footer="0.4921259845"/>
  <pageSetup paperSize="9" scale="86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172"/>
  <sheetViews>
    <sheetView topLeftCell="A7" zoomScaleNormal="100" workbookViewId="0">
      <selection activeCell="C8" sqref="C8:D8"/>
    </sheetView>
  </sheetViews>
  <sheetFormatPr baseColWidth="10" defaultRowHeight="12.75" x14ac:dyDescent="0.2"/>
  <cols>
    <col min="1" max="1" width="4" customWidth="1"/>
    <col min="2" max="2" width="3.5703125" customWidth="1"/>
    <col min="3" max="4" width="9.7109375" customWidth="1"/>
    <col min="5" max="5" width="10.140625" customWidth="1"/>
    <col min="6" max="9" width="9.7109375" customWidth="1"/>
    <col min="10" max="10" width="24.28515625" customWidth="1"/>
    <col min="11" max="11" width="14.42578125" customWidth="1"/>
    <col min="12" max="12" width="24.140625" customWidth="1"/>
    <col min="16" max="16" width="11.42578125" style="2"/>
  </cols>
  <sheetData>
    <row r="1" spans="1:36" ht="25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 x14ac:dyDescent="0.2">
      <c r="A2" s="83" t="s">
        <v>0</v>
      </c>
      <c r="B2" s="84"/>
      <c r="C2" s="84"/>
      <c r="D2" s="81">
        <f>März!D2</f>
        <v>0</v>
      </c>
      <c r="E2" s="81"/>
      <c r="F2" s="81"/>
      <c r="G2" s="81"/>
      <c r="H2" s="82"/>
      <c r="I2" s="3"/>
      <c r="J2" s="4"/>
    </row>
    <row r="4" spans="1:36" ht="12.75" customHeight="1" x14ac:dyDescent="0.2">
      <c r="A4" s="90" t="s">
        <v>1</v>
      </c>
      <c r="B4" s="90"/>
      <c r="C4" s="90"/>
      <c r="D4" s="90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70" t="s">
        <v>39</v>
      </c>
      <c r="K4" s="70" t="s">
        <v>40</v>
      </c>
    </row>
    <row r="5" spans="1:36" x14ac:dyDescent="0.2">
      <c r="A5" s="90"/>
      <c r="B5" s="90"/>
      <c r="C5" s="90"/>
      <c r="D5" s="90"/>
      <c r="E5" s="6">
        <f>März!E5</f>
        <v>0</v>
      </c>
      <c r="F5" s="6">
        <f>März!F5</f>
        <v>0</v>
      </c>
      <c r="G5" s="6">
        <f>März!G5</f>
        <v>0</v>
      </c>
      <c r="H5" s="6">
        <f>März!H5</f>
        <v>0</v>
      </c>
      <c r="I5" s="6">
        <f>März!I5</f>
        <v>0</v>
      </c>
      <c r="J5" s="6">
        <f>März!J5</f>
        <v>0</v>
      </c>
      <c r="K5" s="6">
        <f>März!K5</f>
        <v>0</v>
      </c>
    </row>
    <row r="7" spans="1:36" ht="13.5" thickBot="1" x14ac:dyDescent="0.25">
      <c r="A7" t="s">
        <v>7</v>
      </c>
      <c r="D7" s="79">
        <f>DATE(2025,4,1)</f>
        <v>45748</v>
      </c>
      <c r="E7" s="79"/>
      <c r="F7" s="80"/>
      <c r="G7" s="80"/>
    </row>
    <row r="8" spans="1:36" ht="22.5" x14ac:dyDescent="0.2">
      <c r="A8" s="86" t="s">
        <v>8</v>
      </c>
      <c r="B8" s="87"/>
      <c r="C8" s="85" t="s">
        <v>9</v>
      </c>
      <c r="D8" s="85"/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8" t="s">
        <v>15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ht="13.5" thickBot="1" x14ac:dyDescent="0.25">
      <c r="A9" s="88"/>
      <c r="B9" s="89"/>
      <c r="C9" s="10" t="s">
        <v>16</v>
      </c>
      <c r="D9" s="10" t="s">
        <v>17</v>
      </c>
      <c r="E9" s="11"/>
      <c r="F9" s="11"/>
      <c r="G9" s="10"/>
      <c r="H9" s="11" t="s">
        <v>18</v>
      </c>
      <c r="I9" s="11" t="s">
        <v>18</v>
      </c>
      <c r="J9" s="12"/>
      <c r="P9"/>
    </row>
    <row r="10" spans="1:36" s="15" customFormat="1" ht="15" thickBot="1" x14ac:dyDescent="0.25">
      <c r="A10" s="77" t="s">
        <v>19</v>
      </c>
      <c r="B10" s="78"/>
      <c r="C10" s="13">
        <v>0.3125</v>
      </c>
      <c r="D10" s="13">
        <v>0.66666666666666696</v>
      </c>
      <c r="E10" s="62">
        <v>1.0416666666666701E-2</v>
      </c>
      <c r="F10" s="47">
        <v>0.32083333333333303</v>
      </c>
      <c r="G10" s="48">
        <f>IF(D10-C10=0,0, IF(D10-C10-E10&lt;TIMEVALUE("6:00"),D10-C10-E10, IF(D10-C10&lt;TIMEVALUE("6:30"),TIMEVALUE("6:00"),D10-C10-E10-TIMEVALUE("0:30"))))</f>
        <v>0.32291666666666702</v>
      </c>
      <c r="H10" s="49">
        <f>((HOUR(G10)*60+MINUTE(G10))-(HOUR(F10)*60+MINUTE(F10)))/60</f>
        <v>0.05</v>
      </c>
      <c r="I10" s="50" t="str">
        <f>IF(ISERROR(I9+H10),"",I9+H10)</f>
        <v/>
      </c>
      <c r="J10" s="14"/>
      <c r="K10"/>
      <c r="L10"/>
      <c r="M10"/>
      <c r="N10"/>
      <c r="O10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36" s="15" customFormat="1" ht="15.75" thickBot="1" x14ac:dyDescent="0.3">
      <c r="A11" s="17"/>
      <c r="B11" s="18"/>
      <c r="C11" s="19"/>
      <c r="D11" s="19"/>
      <c r="E11" s="20" t="s">
        <v>20</v>
      </c>
      <c r="F11" s="60">
        <f>März!F44</f>
        <v>0</v>
      </c>
      <c r="G11" s="60">
        <f>März!G44</f>
        <v>0</v>
      </c>
      <c r="H11" s="68"/>
      <c r="I11" s="67">
        <f>März!I44</f>
        <v>0</v>
      </c>
      <c r="J11" s="21"/>
      <c r="K11"/>
      <c r="L11"/>
      <c r="M11"/>
      <c r="N11"/>
      <c r="O11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36" ht="14.25" x14ac:dyDescent="0.2">
      <c r="A12" s="22" t="str">
        <f t="shared" ref="A12:A39" si="0">TEXT(WEEKDAY(DATE(YEAR(TERMIN),MONTH(TERMIN),B12)),"TTT")</f>
        <v>Di</v>
      </c>
      <c r="B12" s="23">
        <v>1</v>
      </c>
      <c r="C12" s="24"/>
      <c r="D12" s="24"/>
      <c r="E12" s="25"/>
      <c r="F12" s="26">
        <f>IF(FIND(A12,"Mo,Di,Mi,Do,Fr,Sa,So,  ")&lt;20,  IF(ISNA(VLOOKUP(DATE(YEAR(TERMIN),MONTH(TERMIN),B12),Feiertage!A:B,2,FALSE)), HLOOKUP(A12,$E$4:$K$5,2,FALSE),0),0)</f>
        <v>0</v>
      </c>
      <c r="G12" s="32">
        <f t="shared" ref="G12:G42" si="1">IF(ISBLANK(C12),0, IF(ISTEXT(C12),F12,   IF(D12-C12-E12&lt;TIMEVALUE("6:00"),D12-C12-E12, IF(D12-C12&lt;TIMEVALUE("6:30"),TIMEVALUE("6:00"),D12-C12-E12-TIMEVALUE("0:30")))))</f>
        <v>0</v>
      </c>
      <c r="H12" s="27">
        <f t="shared" ref="H12:H42" si="2">((HOUR(G12)*60+MINUTE(G12))-(HOUR(F12)*60+MINUTE(F12)))/60</f>
        <v>0</v>
      </c>
      <c r="I12" s="65">
        <f t="shared" ref="I12:I41" si="3">IF(ISERROR(I11+H12),"",I11+H12)</f>
        <v>0</v>
      </c>
      <c r="J12" s="28" t="str">
        <f>IF(ISNA(VLOOKUP(DATE(YEAR(TERMIN),MONTH(TERMIN),VALUE(B12)),Feiertage!A:B,2,FALSE)),"",VLOOKUP(DATE(YEAR(TERMIN),MONTH(TERMIN),VALUE(B12)),Feiertage!A:B,2,FALSE))</f>
        <v/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36" ht="14.25" x14ac:dyDescent="0.2">
      <c r="A13" s="22" t="str">
        <f t="shared" si="0"/>
        <v>Mi</v>
      </c>
      <c r="B13" s="30">
        <v>2</v>
      </c>
      <c r="C13" s="31"/>
      <c r="D13" s="31"/>
      <c r="E13" s="25"/>
      <c r="F13" s="71">
        <f>IF(FIND(A13,"Mo,Di,Mi,Do,Fr,Sa,So,  ")&lt;20,  IF(ISNA(VLOOKUP(DATE(YEAR(TERMIN),MONTH(TERMIN),B13),Feiertage!A:B,2,FALSE)), HLOOKUP(A13,$E$4:$K$5,2,FALSE),0),0)</f>
        <v>0</v>
      </c>
      <c r="G13" s="32">
        <f t="shared" si="1"/>
        <v>0</v>
      </c>
      <c r="H13" s="27">
        <f t="shared" si="2"/>
        <v>0</v>
      </c>
      <c r="I13" s="27">
        <f t="shared" si="3"/>
        <v>0</v>
      </c>
      <c r="J13" s="28" t="str">
        <f>IF(ISNA(VLOOKUP(DATE(YEAR(TERMIN),MONTH(TERMIN),VALUE(B13)),Feiertage!A:B,2,FALSE)),"",VLOOKUP(DATE(YEAR(TERMIN),MONTH(TERMIN),VALUE(B13)),Feiertage!A:B,2,FALSE))</f>
        <v/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36" ht="14.25" x14ac:dyDescent="0.2">
      <c r="A14" s="22" t="str">
        <f t="shared" si="0"/>
        <v>Do</v>
      </c>
      <c r="B14" s="30">
        <v>3</v>
      </c>
      <c r="C14" s="31"/>
      <c r="D14" s="31"/>
      <c r="E14" s="25"/>
      <c r="F14" s="71">
        <f>IF(FIND(A14,"Mo,Di,Mi,Do,Fr,Sa,So,  ")&lt;20,  IF(ISNA(VLOOKUP(DATE(YEAR(TERMIN),MONTH(TERMIN),B14),Feiertage!A:B,2,FALSE)), HLOOKUP(A14,$E$4:$K$5,2,FALSE),0),0)</f>
        <v>0</v>
      </c>
      <c r="G14" s="32">
        <f t="shared" si="1"/>
        <v>0</v>
      </c>
      <c r="H14" s="27">
        <f t="shared" si="2"/>
        <v>0</v>
      </c>
      <c r="I14" s="27">
        <f t="shared" si="3"/>
        <v>0</v>
      </c>
      <c r="J14" s="28" t="str">
        <f>IF(ISNA(VLOOKUP(DATE(YEAR(TERMIN),MONTH(TERMIN),VALUE(B14)),Feiertage!A:B,2,FALSE)),"",VLOOKUP(DATE(YEAR(TERMIN),MONTH(TERMIN),VALUE(B14)),Feiertage!A:B,2,FALSE))</f>
        <v/>
      </c>
      <c r="K14" s="33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36" ht="14.25" x14ac:dyDescent="0.2">
      <c r="A15" s="22" t="str">
        <f t="shared" si="0"/>
        <v>Fr</v>
      </c>
      <c r="B15" s="30">
        <v>4</v>
      </c>
      <c r="C15" s="31"/>
      <c r="D15" s="31"/>
      <c r="E15" s="25"/>
      <c r="F15" s="71">
        <f>IF(FIND(A15,"Mo,Di,Mi,Do,Fr,Sa,So,  ")&lt;20,  IF(ISNA(VLOOKUP(DATE(YEAR(TERMIN),MONTH(TERMIN),B15),Feiertage!A:B,2,FALSE)), HLOOKUP(A15,$E$4:$K$5,2,FALSE),0),0)</f>
        <v>0</v>
      </c>
      <c r="G15" s="32">
        <f t="shared" si="1"/>
        <v>0</v>
      </c>
      <c r="H15" s="27">
        <f t="shared" si="2"/>
        <v>0</v>
      </c>
      <c r="I15" s="27">
        <f t="shared" si="3"/>
        <v>0</v>
      </c>
      <c r="J15" s="28" t="str">
        <f>IF(ISNA(VLOOKUP(DATE(YEAR(TERMIN),MONTH(TERMIN),VALUE(B15)),Feiertage!A:B,2,FALSE)),"",VLOOKUP(DATE(YEAR(TERMIN),MONTH(TERMIN),VALUE(B15)),Feiertage!A:B,2,FALSE))</f>
        <v/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36" ht="14.25" x14ac:dyDescent="0.2">
      <c r="A16" s="22" t="str">
        <f t="shared" si="0"/>
        <v>Sa</v>
      </c>
      <c r="B16" s="30">
        <v>5</v>
      </c>
      <c r="C16" s="31"/>
      <c r="D16" s="31"/>
      <c r="E16" s="25"/>
      <c r="F16" s="71">
        <f>IF(FIND(A16,"Mo,Di,Mi,Do,Fr,Sa,So,  ")&lt;20,  IF(ISNA(VLOOKUP(DATE(YEAR(TERMIN),MONTH(TERMIN),B16),Feiertage!A:B,2,FALSE)), HLOOKUP(A16,$E$4:$K$5,2,FALSE),0),0)</f>
        <v>0</v>
      </c>
      <c r="G16" s="32">
        <f t="shared" si="1"/>
        <v>0</v>
      </c>
      <c r="H16" s="27">
        <f t="shared" si="2"/>
        <v>0</v>
      </c>
      <c r="I16" s="27">
        <f t="shared" si="3"/>
        <v>0</v>
      </c>
      <c r="J16" s="28" t="str">
        <f>IF(ISNA(VLOOKUP(DATE(YEAR(TERMIN),MONTH(TERMIN),VALUE(B16)),Feiertage!A:B,2,FALSE)),"",VLOOKUP(DATE(YEAR(TERMIN),MONTH(TERMIN),VALUE(B16)),Feiertage!A:B,2,FALSE))</f>
        <v/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4.25" x14ac:dyDescent="0.2">
      <c r="A17" s="22" t="str">
        <f t="shared" si="0"/>
        <v>So</v>
      </c>
      <c r="B17" s="30">
        <v>6</v>
      </c>
      <c r="C17" s="31"/>
      <c r="D17" s="31"/>
      <c r="E17" s="25"/>
      <c r="F17" s="71">
        <f>IF(FIND(A17,"Mo,Di,Mi,Do,Fr,Sa,So,  ")&lt;20,  IF(ISNA(VLOOKUP(DATE(YEAR(TERMIN),MONTH(TERMIN),B17),Feiertage!A:B,2,FALSE)), HLOOKUP(A17,$E$4:$K$5,2,FALSE),0),0)</f>
        <v>0</v>
      </c>
      <c r="G17" s="32">
        <f t="shared" si="1"/>
        <v>0</v>
      </c>
      <c r="H17" s="27">
        <f t="shared" si="2"/>
        <v>0</v>
      </c>
      <c r="I17" s="27">
        <f t="shared" si="3"/>
        <v>0</v>
      </c>
      <c r="J17" s="28" t="str">
        <f>IF(ISNA(VLOOKUP(DATE(YEAR(TERMIN),MONTH(TERMIN),VALUE(B17)),Feiertage!A:B,2,FALSE)),"",VLOOKUP(DATE(YEAR(TERMIN),MONTH(TERMIN),VALUE(B17)),Feiertage!A:B,2,FALSE))</f>
        <v/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4.25" x14ac:dyDescent="0.2">
      <c r="A18" s="22" t="str">
        <f t="shared" si="0"/>
        <v>Mo</v>
      </c>
      <c r="B18" s="30">
        <v>7</v>
      </c>
      <c r="C18" s="31"/>
      <c r="D18" s="31"/>
      <c r="E18" s="25"/>
      <c r="F18" s="71">
        <f>IF(FIND(A18,"Mo,Di,Mi,Do,Fr,Sa,So,  ")&lt;20,  IF(ISNA(VLOOKUP(DATE(YEAR(TERMIN),MONTH(TERMIN),B18),Feiertage!A:B,2,FALSE)), HLOOKUP(A18,$E$4:$K$5,2,FALSE),0),0)</f>
        <v>0</v>
      </c>
      <c r="G18" s="32">
        <f t="shared" si="1"/>
        <v>0</v>
      </c>
      <c r="H18" s="27">
        <f t="shared" si="2"/>
        <v>0</v>
      </c>
      <c r="I18" s="27">
        <f t="shared" si="3"/>
        <v>0</v>
      </c>
      <c r="J18" s="28" t="str">
        <f>IF(ISNA(VLOOKUP(DATE(YEAR(TERMIN),MONTH(TERMIN),VALUE(B18)),Feiertage!A:B,2,FALSE)),"",VLOOKUP(DATE(YEAR(TERMIN),MONTH(TERMIN),VALUE(B18)),Feiertage!A:B,2,FALSE))</f>
        <v/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14.25" x14ac:dyDescent="0.2">
      <c r="A19" s="22" t="str">
        <f t="shared" si="0"/>
        <v>Di</v>
      </c>
      <c r="B19" s="30">
        <v>8</v>
      </c>
      <c r="C19" s="31"/>
      <c r="D19" s="31"/>
      <c r="E19" s="25"/>
      <c r="F19" s="71">
        <f>IF(FIND(A19,"Mo,Di,Mi,Do,Fr,Sa,So,  ")&lt;20,  IF(ISNA(VLOOKUP(DATE(YEAR(TERMIN),MONTH(TERMIN),B19),Feiertage!A:B,2,FALSE)), HLOOKUP(A19,$E$4:$K$5,2,FALSE),0),0)</f>
        <v>0</v>
      </c>
      <c r="G19" s="32">
        <f t="shared" si="1"/>
        <v>0</v>
      </c>
      <c r="H19" s="27">
        <f t="shared" si="2"/>
        <v>0</v>
      </c>
      <c r="I19" s="27">
        <f t="shared" si="3"/>
        <v>0</v>
      </c>
      <c r="J19" s="28" t="str">
        <f>IF(ISNA(VLOOKUP(DATE(YEAR(TERMIN),MONTH(TERMIN),VALUE(B19)),Feiertage!A:B,2,FALSE)),"",VLOOKUP(DATE(YEAR(TERMIN),MONTH(TERMIN),VALUE(B19)),Feiertage!A:B,2,FALSE))</f>
        <v/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4.25" x14ac:dyDescent="0.2">
      <c r="A20" s="22" t="str">
        <f t="shared" si="0"/>
        <v>Mi</v>
      </c>
      <c r="B20" s="30">
        <v>9</v>
      </c>
      <c r="C20" s="31"/>
      <c r="D20" s="31"/>
      <c r="E20" s="25"/>
      <c r="F20" s="71">
        <f>IF(FIND(A20,"Mo,Di,Mi,Do,Fr,Sa,So,  ")&lt;20,  IF(ISNA(VLOOKUP(DATE(YEAR(TERMIN),MONTH(TERMIN),B20),Feiertage!A:B,2,FALSE)), HLOOKUP(A20,$E$4:$K$5,2,FALSE),0),0)</f>
        <v>0</v>
      </c>
      <c r="G20" s="32">
        <f t="shared" si="1"/>
        <v>0</v>
      </c>
      <c r="H20" s="27">
        <f t="shared" si="2"/>
        <v>0</v>
      </c>
      <c r="I20" s="27">
        <f t="shared" si="3"/>
        <v>0</v>
      </c>
      <c r="J20" s="28" t="str">
        <f>IF(ISNA(VLOOKUP(DATE(YEAR(TERMIN),MONTH(TERMIN),VALUE(B20)),Feiertage!A:B,2,FALSE)),"",VLOOKUP(DATE(YEAR(TERMIN),MONTH(TERMIN),VALUE(B20)),Feiertage!A:B,2,FALSE))</f>
        <v/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4.25" x14ac:dyDescent="0.2">
      <c r="A21" s="22" t="str">
        <f t="shared" si="0"/>
        <v>Do</v>
      </c>
      <c r="B21" s="30">
        <v>10</v>
      </c>
      <c r="C21" s="31"/>
      <c r="D21" s="31"/>
      <c r="E21" s="25"/>
      <c r="F21" s="71">
        <f>IF(FIND(A21,"Mo,Di,Mi,Do,Fr,Sa,So,  ")&lt;20,  IF(ISNA(VLOOKUP(DATE(YEAR(TERMIN),MONTH(TERMIN),B21),Feiertage!A:B,2,FALSE)), HLOOKUP(A21,$E$4:$K$5,2,FALSE),0),0)</f>
        <v>0</v>
      </c>
      <c r="G21" s="32">
        <f t="shared" si="1"/>
        <v>0</v>
      </c>
      <c r="H21" s="27">
        <f t="shared" si="2"/>
        <v>0</v>
      </c>
      <c r="I21" s="27">
        <f t="shared" si="3"/>
        <v>0</v>
      </c>
      <c r="J21" s="28" t="str">
        <f>IF(ISNA(VLOOKUP(DATE(YEAR(TERMIN),MONTH(TERMIN),VALUE(B21)),Feiertage!A:B,2,FALSE)),"",VLOOKUP(DATE(YEAR(TERMIN),MONTH(TERMIN),VALUE(B21)),Feiertage!A:B,2,FALSE))</f>
        <v/>
      </c>
      <c r="K21" s="66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14.25" x14ac:dyDescent="0.2">
      <c r="A22" s="22" t="str">
        <f t="shared" si="0"/>
        <v>Fr</v>
      </c>
      <c r="B22" s="30">
        <v>11</v>
      </c>
      <c r="C22" s="31"/>
      <c r="D22" s="31"/>
      <c r="E22" s="25"/>
      <c r="F22" s="71">
        <f>IF(FIND(A22,"Mo,Di,Mi,Do,Fr,Sa,So,  ")&lt;20,  IF(ISNA(VLOOKUP(DATE(YEAR(TERMIN),MONTH(TERMIN),B22),Feiertage!A:B,2,FALSE)), HLOOKUP(A22,$E$4:$K$5,2,FALSE),0),0)</f>
        <v>0</v>
      </c>
      <c r="G22" s="32">
        <f t="shared" si="1"/>
        <v>0</v>
      </c>
      <c r="H22" s="27">
        <f t="shared" si="2"/>
        <v>0</v>
      </c>
      <c r="I22" s="27">
        <f t="shared" si="3"/>
        <v>0</v>
      </c>
      <c r="J22" s="28" t="str">
        <f>IF(ISNA(VLOOKUP(DATE(YEAR(TERMIN),MONTH(TERMIN),VALUE(B22)),Feiertage!A:B,2,FALSE)),"",VLOOKUP(DATE(YEAR(TERMIN),MONTH(TERMIN),VALUE(B22)),Feiertage!A:B,2,FALSE))</f>
        <v/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14.25" x14ac:dyDescent="0.2">
      <c r="A23" s="22" t="str">
        <f t="shared" si="0"/>
        <v>Sa</v>
      </c>
      <c r="B23" s="30">
        <v>12</v>
      </c>
      <c r="C23" s="31"/>
      <c r="D23" s="31"/>
      <c r="E23" s="25"/>
      <c r="F23" s="71">
        <f>IF(FIND(A23,"Mo,Di,Mi,Do,Fr,Sa,So,  ")&lt;20,  IF(ISNA(VLOOKUP(DATE(YEAR(TERMIN),MONTH(TERMIN),B23),Feiertage!A:B,2,FALSE)), HLOOKUP(A23,$E$4:$K$5,2,FALSE),0),0)</f>
        <v>0</v>
      </c>
      <c r="G23" s="32">
        <f t="shared" si="1"/>
        <v>0</v>
      </c>
      <c r="H23" s="27">
        <f t="shared" si="2"/>
        <v>0</v>
      </c>
      <c r="I23" s="27">
        <f t="shared" si="3"/>
        <v>0</v>
      </c>
      <c r="J23" s="28" t="str">
        <f>IF(ISNA(VLOOKUP(DATE(YEAR(TERMIN),MONTH(TERMIN),VALUE(B23)),Feiertage!A:B,2,FALSE)),"",VLOOKUP(DATE(YEAR(TERMIN),MONTH(TERMIN),VALUE(B23)),Feiertage!A:B,2,FALSE))</f>
        <v/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4.25" x14ac:dyDescent="0.2">
      <c r="A24" s="22" t="str">
        <f t="shared" si="0"/>
        <v>So</v>
      </c>
      <c r="B24" s="30">
        <v>13</v>
      </c>
      <c r="C24" s="31"/>
      <c r="D24" s="31"/>
      <c r="E24" s="25"/>
      <c r="F24" s="71">
        <f>IF(FIND(A24,"Mo,Di,Mi,Do,Fr,Sa,So,  ")&lt;20,  IF(ISNA(VLOOKUP(DATE(YEAR(TERMIN),MONTH(TERMIN),B24),Feiertage!A:B,2,FALSE)), HLOOKUP(A24,$E$4:$K$5,2,FALSE),0),0)</f>
        <v>0</v>
      </c>
      <c r="G24" s="32">
        <f t="shared" si="1"/>
        <v>0</v>
      </c>
      <c r="H24" s="27">
        <f t="shared" si="2"/>
        <v>0</v>
      </c>
      <c r="I24" s="27">
        <f t="shared" si="3"/>
        <v>0</v>
      </c>
      <c r="J24" s="28" t="str">
        <f>IF(ISNA(VLOOKUP(DATE(YEAR(TERMIN),MONTH(TERMIN),VALUE(B24)),Feiertage!A:B,2,FALSE)),"",VLOOKUP(DATE(YEAR(TERMIN),MONTH(TERMIN),VALUE(B24)),Feiertage!A:B,2,FALSE))</f>
        <v/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14.25" x14ac:dyDescent="0.2">
      <c r="A25" s="22" t="str">
        <f t="shared" si="0"/>
        <v>Mo</v>
      </c>
      <c r="B25" s="30">
        <v>14</v>
      </c>
      <c r="C25" s="31"/>
      <c r="D25" s="31"/>
      <c r="E25" s="25"/>
      <c r="F25" s="71">
        <f>IF(FIND(A25,"Mo,Di,Mi,Do,Fr,Sa,So,  ")&lt;20,  IF(ISNA(VLOOKUP(DATE(YEAR(TERMIN),MONTH(TERMIN),B25),Feiertage!A:B,2,FALSE)), HLOOKUP(A25,$E$4:$K$5,2,FALSE),0),0)</f>
        <v>0</v>
      </c>
      <c r="G25" s="32">
        <f t="shared" si="1"/>
        <v>0</v>
      </c>
      <c r="H25" s="27">
        <f t="shared" si="2"/>
        <v>0</v>
      </c>
      <c r="I25" s="27">
        <f t="shared" si="3"/>
        <v>0</v>
      </c>
      <c r="J25" s="28" t="str">
        <f>IF(ISNA(VLOOKUP(DATE(YEAR(TERMIN),MONTH(TERMIN),VALUE(B25)),Feiertage!A:B,2,FALSE)),"",VLOOKUP(DATE(YEAR(TERMIN),MONTH(TERMIN),VALUE(B25)),Feiertage!A:B,2,FALSE))</f>
        <v/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4.25" x14ac:dyDescent="0.2">
      <c r="A26" s="22" t="str">
        <f t="shared" si="0"/>
        <v>Di</v>
      </c>
      <c r="B26" s="30">
        <v>15</v>
      </c>
      <c r="C26" s="31"/>
      <c r="D26" s="31"/>
      <c r="E26" s="25"/>
      <c r="F26" s="71">
        <f>IF(FIND(A26,"Mo,Di,Mi,Do,Fr,Sa,So,  ")&lt;20,  IF(ISNA(VLOOKUP(DATE(YEAR(TERMIN),MONTH(TERMIN),B26),Feiertage!A:B,2,FALSE)), HLOOKUP(A26,$E$4:$K$5,2,FALSE),0),0)</f>
        <v>0</v>
      </c>
      <c r="G26" s="32">
        <f t="shared" si="1"/>
        <v>0</v>
      </c>
      <c r="H26" s="27">
        <f t="shared" si="2"/>
        <v>0</v>
      </c>
      <c r="I26" s="27">
        <f t="shared" si="3"/>
        <v>0</v>
      </c>
      <c r="J26" s="28" t="str">
        <f>IF(ISNA(VLOOKUP(DATE(YEAR(TERMIN),MONTH(TERMIN),VALUE(B26)),Feiertage!A:B,2,FALSE)),"",VLOOKUP(DATE(YEAR(TERMIN),MONTH(TERMIN),VALUE(B26)),Feiertage!A:B,2,FALSE))</f>
        <v/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14.25" x14ac:dyDescent="0.2">
      <c r="A27" s="22" t="str">
        <f t="shared" si="0"/>
        <v>Mi</v>
      </c>
      <c r="B27" s="30">
        <v>16</v>
      </c>
      <c r="C27" s="31"/>
      <c r="D27" s="31"/>
      <c r="E27" s="25"/>
      <c r="F27" s="71">
        <f>IF(FIND(A27,"Mo,Di,Mi,Do,Fr,Sa,So,  ")&lt;20,  IF(ISNA(VLOOKUP(DATE(YEAR(TERMIN),MONTH(TERMIN),B27),Feiertage!A:B,2,FALSE)), HLOOKUP(A27,$E$4:$K$5,2,FALSE),0),0)</f>
        <v>0</v>
      </c>
      <c r="G27" s="32">
        <f t="shared" si="1"/>
        <v>0</v>
      </c>
      <c r="H27" s="27">
        <f t="shared" si="2"/>
        <v>0</v>
      </c>
      <c r="I27" s="27">
        <f t="shared" si="3"/>
        <v>0</v>
      </c>
      <c r="J27" s="28" t="str">
        <f>IF(ISNA(VLOOKUP(DATE(YEAR(TERMIN),MONTH(TERMIN),VALUE(B27)),Feiertage!A:B,2,FALSE)),"",VLOOKUP(DATE(YEAR(TERMIN),MONTH(TERMIN),VALUE(B27)),Feiertage!A:B,2,FALSE))</f>
        <v/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4.25" x14ac:dyDescent="0.2">
      <c r="A28" s="22" t="str">
        <f t="shared" si="0"/>
        <v>Do</v>
      </c>
      <c r="B28" s="30">
        <v>17</v>
      </c>
      <c r="C28" s="31"/>
      <c r="D28" s="31"/>
      <c r="E28" s="25"/>
      <c r="F28" s="71">
        <f>IF(FIND(A28,"Mo,Di,Mi,Do,Fr,Sa,So,  ")&lt;20,  IF(ISNA(VLOOKUP(DATE(YEAR(TERMIN),MONTH(TERMIN),B28),Feiertage!A:B,2,FALSE)), HLOOKUP(A28,$E$4:$K$5,2,FALSE),0),0)</f>
        <v>0</v>
      </c>
      <c r="G28" s="32">
        <f t="shared" si="1"/>
        <v>0</v>
      </c>
      <c r="H28" s="27">
        <f t="shared" si="2"/>
        <v>0</v>
      </c>
      <c r="I28" s="27">
        <f t="shared" si="3"/>
        <v>0</v>
      </c>
      <c r="J28" s="28" t="str">
        <f>IF(ISNA(VLOOKUP(DATE(YEAR(TERMIN),MONTH(TERMIN),VALUE(B28)),Feiertage!A:B,2,FALSE)),"",VLOOKUP(DATE(YEAR(TERMIN),MONTH(TERMIN),VALUE(B28)),Feiertage!A:B,2,FALSE))</f>
        <v/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14.25" x14ac:dyDescent="0.2">
      <c r="A29" s="22" t="str">
        <f t="shared" si="0"/>
        <v>Fr</v>
      </c>
      <c r="B29" s="30">
        <v>18</v>
      </c>
      <c r="C29" s="31"/>
      <c r="D29" s="31"/>
      <c r="E29" s="25"/>
      <c r="F29" s="71">
        <f>IF(FIND(A29,"Mo,Di,Mi,Do,Fr,Sa,So,  ")&lt;20,  IF(ISNA(VLOOKUP(DATE(YEAR(TERMIN),MONTH(TERMIN),B29),Feiertage!A:B,2,FALSE)), HLOOKUP(A29,$E$4:$K$5,2,FALSE),0),0)</f>
        <v>0</v>
      </c>
      <c r="G29" s="32">
        <f t="shared" si="1"/>
        <v>0</v>
      </c>
      <c r="H29" s="27">
        <f t="shared" si="2"/>
        <v>0</v>
      </c>
      <c r="I29" s="27">
        <f t="shared" si="3"/>
        <v>0</v>
      </c>
      <c r="J29" s="28" t="str">
        <f>IF(ISNA(VLOOKUP(DATE(YEAR(TERMIN),MONTH(TERMIN),VALUE(B29)),Feiertage!A:B,2,FALSE)),"",VLOOKUP(DATE(YEAR(TERMIN),MONTH(TERMIN),VALUE(B29)),Feiertage!A:B,2,FALSE))</f>
        <v>Karfreitag</v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4.25" x14ac:dyDescent="0.2">
      <c r="A30" s="22" t="str">
        <f t="shared" si="0"/>
        <v>Sa</v>
      </c>
      <c r="B30" s="30">
        <v>19</v>
      </c>
      <c r="C30" s="31"/>
      <c r="D30" s="31"/>
      <c r="E30" s="25"/>
      <c r="F30" s="71">
        <f>IF(FIND(A30,"Mo,Di,Mi,Do,Fr,Sa,So,  ")&lt;20,  IF(ISNA(VLOOKUP(DATE(YEAR(TERMIN),MONTH(TERMIN),B30),Feiertage!A:B,2,FALSE)), HLOOKUP(A30,$E$4:$K$5,2,FALSE),0),0)</f>
        <v>0</v>
      </c>
      <c r="G30" s="32">
        <f t="shared" si="1"/>
        <v>0</v>
      </c>
      <c r="H30" s="27">
        <f t="shared" si="2"/>
        <v>0</v>
      </c>
      <c r="I30" s="27">
        <f t="shared" si="3"/>
        <v>0</v>
      </c>
      <c r="J30" s="28" t="str">
        <f>IF(ISNA(VLOOKUP(DATE(YEAR(TERMIN),MONTH(TERMIN),VALUE(B30)),Feiertage!A:B,2,FALSE)),"",VLOOKUP(DATE(YEAR(TERMIN),MONTH(TERMIN),VALUE(B30)),Feiertage!A:B,2,FALSE))</f>
        <v/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4.25" x14ac:dyDescent="0.2">
      <c r="A31" s="22" t="str">
        <f t="shared" si="0"/>
        <v>So</v>
      </c>
      <c r="B31" s="30">
        <v>20</v>
      </c>
      <c r="C31" s="31"/>
      <c r="D31" s="31"/>
      <c r="E31" s="25"/>
      <c r="F31" s="71">
        <f>IF(FIND(A31,"Mo,Di,Mi,Do,Fr,Sa,So,  ")&lt;20,  IF(ISNA(VLOOKUP(DATE(YEAR(TERMIN),MONTH(TERMIN),B31),Feiertage!A:B,2,FALSE)), HLOOKUP(A31,$E$4:$K$5,2,FALSE),0),0)</f>
        <v>0</v>
      </c>
      <c r="G31" s="32">
        <f t="shared" si="1"/>
        <v>0</v>
      </c>
      <c r="H31" s="27">
        <f t="shared" si="2"/>
        <v>0</v>
      </c>
      <c r="I31" s="27">
        <f t="shared" si="3"/>
        <v>0</v>
      </c>
      <c r="J31" s="28" t="str">
        <f>IF(ISNA(VLOOKUP(DATE(YEAR(TERMIN),MONTH(TERMIN),VALUE(B31)),Feiertage!A:B,2,FALSE)),"",VLOOKUP(DATE(YEAR(TERMIN),MONTH(TERMIN),VALUE(B31)),Feiertage!A:B,2,FALSE))</f>
        <v/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4.25" x14ac:dyDescent="0.2">
      <c r="A32" s="22" t="str">
        <f t="shared" si="0"/>
        <v>Mo</v>
      </c>
      <c r="B32" s="30">
        <v>21</v>
      </c>
      <c r="C32" s="31"/>
      <c r="D32" s="31"/>
      <c r="E32" s="25"/>
      <c r="F32" s="71">
        <f>IF(FIND(A32,"Mo,Di,Mi,Do,Fr,Sa,So,  ")&lt;20,  IF(ISNA(VLOOKUP(DATE(YEAR(TERMIN),MONTH(TERMIN),B32),Feiertage!A:B,2,FALSE)), HLOOKUP(A32,$E$4:$K$5,2,FALSE),0),0)</f>
        <v>0</v>
      </c>
      <c r="G32" s="32">
        <f t="shared" si="1"/>
        <v>0</v>
      </c>
      <c r="H32" s="27">
        <f t="shared" si="2"/>
        <v>0</v>
      </c>
      <c r="I32" s="27">
        <f t="shared" si="3"/>
        <v>0</v>
      </c>
      <c r="J32" s="28" t="str">
        <f>IF(ISNA(VLOOKUP(DATE(YEAR(TERMIN),MONTH(TERMIN),VALUE(B32)),Feiertage!A:B,2,FALSE)),"",VLOOKUP(DATE(YEAR(TERMIN),MONTH(TERMIN),VALUE(B32)),Feiertage!A:B,2,FALSE))</f>
        <v>Ostermontag</v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30" ht="14.25" x14ac:dyDescent="0.2">
      <c r="A33" s="22" t="str">
        <f t="shared" si="0"/>
        <v>Di</v>
      </c>
      <c r="B33" s="30">
        <v>22</v>
      </c>
      <c r="C33" s="31"/>
      <c r="D33" s="31"/>
      <c r="E33" s="25"/>
      <c r="F33" s="71">
        <f>IF(FIND(A33,"Mo,Di,Mi,Do,Fr,Sa,So,  ")&lt;20,  IF(ISNA(VLOOKUP(DATE(YEAR(TERMIN),MONTH(TERMIN),B33),Feiertage!A:B,2,FALSE)), HLOOKUP(A33,$E$4:$K$5,2,FALSE),0),0)</f>
        <v>0</v>
      </c>
      <c r="G33" s="32">
        <f t="shared" si="1"/>
        <v>0</v>
      </c>
      <c r="H33" s="27">
        <f t="shared" si="2"/>
        <v>0</v>
      </c>
      <c r="I33" s="27">
        <f t="shared" si="3"/>
        <v>0</v>
      </c>
      <c r="J33" s="28" t="str">
        <f>IF(ISNA(VLOOKUP(DATE(YEAR(TERMIN),MONTH(TERMIN),VALUE(B33)),Feiertage!A:B,2,FALSE)),"",VLOOKUP(DATE(YEAR(TERMIN),MONTH(TERMIN),VALUE(B33)),Feiertage!A:B,2,FALSE))</f>
        <v/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30" ht="14.25" x14ac:dyDescent="0.2">
      <c r="A34" s="22" t="str">
        <f t="shared" si="0"/>
        <v>Mi</v>
      </c>
      <c r="B34" s="30">
        <v>23</v>
      </c>
      <c r="C34" s="31"/>
      <c r="D34" s="31"/>
      <c r="E34" s="25"/>
      <c r="F34" s="71">
        <f>IF(FIND(A34,"Mo,Di,Mi,Do,Fr,Sa,So,  ")&lt;20,  IF(ISNA(VLOOKUP(DATE(YEAR(TERMIN),MONTH(TERMIN),B34),Feiertage!A:B,2,FALSE)), HLOOKUP(A34,$E$4:$K$5,2,FALSE),0),0)</f>
        <v>0</v>
      </c>
      <c r="G34" s="32">
        <f t="shared" si="1"/>
        <v>0</v>
      </c>
      <c r="H34" s="27">
        <f t="shared" si="2"/>
        <v>0</v>
      </c>
      <c r="I34" s="27">
        <f t="shared" si="3"/>
        <v>0</v>
      </c>
      <c r="J34" s="28" t="str">
        <f>IF(ISNA(VLOOKUP(DATE(YEAR(TERMIN),MONTH(TERMIN),VALUE(B34)),Feiertage!A:B,2,FALSE)),"",VLOOKUP(DATE(YEAR(TERMIN),MONTH(TERMIN),VALUE(B34)),Feiertage!A:B,2,FALSE))</f>
        <v/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30" ht="14.25" x14ac:dyDescent="0.2">
      <c r="A35" s="22" t="str">
        <f t="shared" si="0"/>
        <v>Do</v>
      </c>
      <c r="B35" s="30">
        <v>24</v>
      </c>
      <c r="C35" s="31"/>
      <c r="D35" s="31"/>
      <c r="E35" s="25"/>
      <c r="F35" s="71">
        <f>IF(FIND(A35,"Mo,Di,Mi,Do,Fr,Sa,So,  ")&lt;20,  IF(ISNA(VLOOKUP(DATE(YEAR(TERMIN),MONTH(TERMIN),B35),Feiertage!A:B,2,FALSE)), HLOOKUP(A35,$E$4:$K$5,2,FALSE),0),0)</f>
        <v>0</v>
      </c>
      <c r="G35" s="32">
        <f t="shared" si="1"/>
        <v>0</v>
      </c>
      <c r="H35" s="27">
        <f t="shared" si="2"/>
        <v>0</v>
      </c>
      <c r="I35" s="27">
        <f t="shared" si="3"/>
        <v>0</v>
      </c>
      <c r="J35" s="28" t="str">
        <f>IF(ISNA(VLOOKUP(DATE(YEAR(TERMIN),MONTH(TERMIN),VALUE(B35)),Feiertage!A:B,2,FALSE)),"",VLOOKUP(DATE(YEAR(TERMIN),MONTH(TERMIN),VALUE(B35)),Feiertage!A:B,2,FALSE))</f>
        <v/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30" ht="14.25" x14ac:dyDescent="0.2">
      <c r="A36" s="22" t="str">
        <f t="shared" si="0"/>
        <v>Fr</v>
      </c>
      <c r="B36" s="30">
        <v>25</v>
      </c>
      <c r="C36" s="31"/>
      <c r="D36" s="31"/>
      <c r="E36" s="25"/>
      <c r="F36" s="71">
        <f>IF(FIND(A36,"Mo,Di,Mi,Do,Fr,Sa,So,  ")&lt;20,  IF(ISNA(VLOOKUP(DATE(YEAR(TERMIN),MONTH(TERMIN),B36),Feiertage!A:B,2,FALSE)), HLOOKUP(A36,$E$4:$K$5,2,FALSE),0),0)</f>
        <v>0</v>
      </c>
      <c r="G36" s="32">
        <f t="shared" si="1"/>
        <v>0</v>
      </c>
      <c r="H36" s="27">
        <f t="shared" si="2"/>
        <v>0</v>
      </c>
      <c r="I36" s="27">
        <f t="shared" si="3"/>
        <v>0</v>
      </c>
      <c r="J36" s="28" t="str">
        <f>IF(ISNA(VLOOKUP(DATE(YEAR(TERMIN),MONTH(TERMIN),VALUE(B36)),Feiertage!A:B,2,FALSE)),"",VLOOKUP(DATE(YEAR(TERMIN),MONTH(TERMIN),VALUE(B36)),Feiertage!A:B,2,FALSE))</f>
        <v/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30" ht="14.25" x14ac:dyDescent="0.2">
      <c r="A37" s="22" t="str">
        <f t="shared" si="0"/>
        <v>Sa</v>
      </c>
      <c r="B37" s="30">
        <v>26</v>
      </c>
      <c r="C37" s="31"/>
      <c r="D37" s="31"/>
      <c r="E37" s="25"/>
      <c r="F37" s="71">
        <f>IF(FIND(A37,"Mo,Di,Mi,Do,Fr,Sa,So,  ")&lt;20,  IF(ISNA(VLOOKUP(DATE(YEAR(TERMIN),MONTH(TERMIN),B37),Feiertage!A:B,2,FALSE)), HLOOKUP(A37,$E$4:$K$5,2,FALSE),0),0)</f>
        <v>0</v>
      </c>
      <c r="G37" s="32">
        <f t="shared" si="1"/>
        <v>0</v>
      </c>
      <c r="H37" s="27">
        <f t="shared" si="2"/>
        <v>0</v>
      </c>
      <c r="I37" s="27">
        <f t="shared" si="3"/>
        <v>0</v>
      </c>
      <c r="J37" s="28" t="str">
        <f>IF(ISNA(VLOOKUP(DATE(YEAR(TERMIN),MONTH(TERMIN),VALUE(B37)),Feiertage!A:B,2,FALSE)),"",VLOOKUP(DATE(YEAR(TERMIN),MONTH(TERMIN),VALUE(B37)),Feiertage!A:B,2,FALSE))</f>
        <v/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30" ht="14.25" x14ac:dyDescent="0.2">
      <c r="A38" s="22" t="str">
        <f t="shared" si="0"/>
        <v>So</v>
      </c>
      <c r="B38" s="30">
        <v>27</v>
      </c>
      <c r="C38" s="31"/>
      <c r="D38" s="31"/>
      <c r="E38" s="25"/>
      <c r="F38" s="71">
        <f>IF(FIND(A38,"Mo,Di,Mi,Do,Fr,Sa,So,  ")&lt;20,  IF(ISNA(VLOOKUP(DATE(YEAR(TERMIN),MONTH(TERMIN),B38),Feiertage!A:B,2,FALSE)), HLOOKUP(A38,$E$4:$K$5,2,FALSE),0),0)</f>
        <v>0</v>
      </c>
      <c r="G38" s="32">
        <f t="shared" si="1"/>
        <v>0</v>
      </c>
      <c r="H38" s="27">
        <f t="shared" si="2"/>
        <v>0</v>
      </c>
      <c r="I38" s="27">
        <f t="shared" si="3"/>
        <v>0</v>
      </c>
      <c r="J38" s="28" t="str">
        <f>IF(ISNA(VLOOKUP(DATE(YEAR(TERMIN),MONTH(TERMIN),VALUE(B38)),Feiertage!A:B,2,FALSE)),"",VLOOKUP(DATE(YEAR(TERMIN),MONTH(TERMIN),VALUE(B38)),Feiertage!A:B,2,FALSE))</f>
        <v/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30" ht="14.25" x14ac:dyDescent="0.2">
      <c r="A39" s="22" t="str">
        <f t="shared" si="0"/>
        <v>Mo</v>
      </c>
      <c r="B39" s="30">
        <v>28</v>
      </c>
      <c r="C39" s="31"/>
      <c r="D39" s="31"/>
      <c r="E39" s="25"/>
      <c r="F39" s="71">
        <f>IF(FIND(A39,"Mo,Di,Mi,Do,Fr,Sa,So,  ")&lt;20,  IF(ISNA(VLOOKUP(DATE(YEAR(TERMIN),MONTH(TERMIN),B39),Feiertage!A:B,2,FALSE)), HLOOKUP(A39,$E$4:$K$5,2,FALSE),0),0)</f>
        <v>0</v>
      </c>
      <c r="G39" s="32">
        <f t="shared" si="1"/>
        <v>0</v>
      </c>
      <c r="H39" s="27">
        <f t="shared" si="2"/>
        <v>0</v>
      </c>
      <c r="I39" s="27">
        <f t="shared" si="3"/>
        <v>0</v>
      </c>
      <c r="J39" s="28" t="str">
        <f>IF(ISNA(VLOOKUP(DATE(YEAR(TERMIN),MONTH(TERMIN),VALUE(B39)),Feiertage!A:B,2,FALSE)),"",VLOOKUP(DATE(YEAR(TERMIN),MONTH(TERMIN),VALUE(B39)),Feiertage!A:B,2,FALSE))</f>
        <v/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30" ht="14.25" x14ac:dyDescent="0.2">
      <c r="A40" s="22" t="str">
        <f>IF(MONTH(DATE(YEAR(TERMIN),MONTH(TERMIN),B37+3))=MONTH(TERMIN),TEXT(WEEKDAY(DATE(YEAR(TERMIN),MONTH(TERMIN),B37+3)),"TTT"),"  ")</f>
        <v>Di</v>
      </c>
      <c r="B40" s="30">
        <f>IF(A40&gt;"  ",B39+1,"  ")</f>
        <v>29</v>
      </c>
      <c r="C40" s="31"/>
      <c r="D40" s="31"/>
      <c r="E40" s="25"/>
      <c r="F40" s="71">
        <f>IF(FIND(A40,"Mo,Di,Mi,Do,Fr,Sa,So,  ")&lt;20,  IF(ISNA(VLOOKUP(DATE(YEAR(TERMIN),MONTH(TERMIN),B40),Feiertage!A:B,2,FALSE)), HLOOKUP(A40,$E$4:$K$5,2,FALSE),0),0)</f>
        <v>0</v>
      </c>
      <c r="G40" s="32">
        <f t="shared" si="1"/>
        <v>0</v>
      </c>
      <c r="H40" s="27">
        <f t="shared" si="2"/>
        <v>0</v>
      </c>
      <c r="I40" s="27">
        <f t="shared" si="3"/>
        <v>0</v>
      </c>
      <c r="J40" s="28" t="str">
        <f>IF(A40&gt;"  ", IF(ISNA(VLOOKUP(DATE(YEAR(TERMIN),MONTH(TERMIN),VALUE(B40)),Feiertage!A:B,2,FALSE)),"",VLOOKUP(DATE(YEAR(TERMIN),MONTH(TERMIN),VALUE(B40)),Feiertage!A:B,2,FALSE)),"Entfällt")</f>
        <v/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30" ht="14.25" x14ac:dyDescent="0.2">
      <c r="A41" s="22" t="str">
        <f>IF(MONTH(DATE(YEAR(TERMIN),MONTH(TERMIN),B38+3))=MONTH(TERMIN),TEXT(WEEKDAY(DATE(YEAR(TERMIN),MONTH(TERMIN),B38+3)),"TTT"),"  ")</f>
        <v>Mi</v>
      </c>
      <c r="B41" s="30">
        <f>IF(A41&gt;"  ",B40+1,"  ")</f>
        <v>30</v>
      </c>
      <c r="C41" s="31"/>
      <c r="D41" s="31"/>
      <c r="E41" s="25"/>
      <c r="F41" s="71">
        <f>IF(FIND(A41,"Mo,Di,Mi,Do,Fr,Sa,So,  ")&lt;20,  IF(ISNA(VLOOKUP(DATE(YEAR(TERMIN),MONTH(TERMIN),B41),Feiertage!A:B,2,FALSE)), HLOOKUP(A41,$E$4:$K$5,2,FALSE),0),0)</f>
        <v>0</v>
      </c>
      <c r="G41" s="32">
        <f t="shared" si="1"/>
        <v>0</v>
      </c>
      <c r="H41" s="27">
        <f t="shared" si="2"/>
        <v>0</v>
      </c>
      <c r="I41" s="27">
        <f t="shared" si="3"/>
        <v>0</v>
      </c>
      <c r="J41" s="28" t="str">
        <f>IF(A41&gt;"  ", IF(ISNA(VLOOKUP(DATE(YEAR(TERMIN),MONTH(TERMIN),VALUE(B41)),Feiertage!A:B,2,FALSE)),"",VLOOKUP(DATE(YEAR(TERMIN),MONTH(TERMIN),VALUE(B41)),Feiertage!A:B,2,FALSE)),"Entfällt")</f>
        <v/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30" ht="14.25" x14ac:dyDescent="0.2">
      <c r="A42" s="22" t="str">
        <f>IF(MONTH(DATE(YEAR(TERMIN),MONTH(TERMIN),B39+3))=MONTH(TERMIN),TEXT(WEEKDAY(DATE(YEAR(TERMIN),MONTH(TERMIN),B39+3)),"TTT"),"  ")</f>
        <v xml:space="preserve">  </v>
      </c>
      <c r="B42" s="30" t="str">
        <f>IF(A42&gt;"  ",B41+1,"  ")</f>
        <v xml:space="preserve">  </v>
      </c>
      <c r="C42" s="34"/>
      <c r="D42" s="34"/>
      <c r="E42" s="35"/>
      <c r="F42" s="26">
        <f>IF(FIND(A42,"Mo,Di,Mi,Do,Fr,Sa,So,  ")&lt;16,  IF(ISNA(VLOOKUP(DATE(YEAR(TERMIN),MONTH(TERMIN),B42),Feiertage!A:B,2,FALSE)), HLOOKUP(A42,WAZ,2,FALSE),0),0)</f>
        <v>0</v>
      </c>
      <c r="G42" s="32">
        <f t="shared" si="1"/>
        <v>0</v>
      </c>
      <c r="H42" s="27">
        <f t="shared" si="2"/>
        <v>0</v>
      </c>
      <c r="I42" s="27">
        <f>I41+H42</f>
        <v>0</v>
      </c>
      <c r="J42" s="28" t="str">
        <f>IF(A42&gt;"  ", IF(ISNA(VLOOKUP(DATE(YEAR(TERMIN),MONTH(TERMIN),VALUE(B42)),Feiertage!A:B,2,FALSE)),"",VLOOKUP(DATE(YEAR(TERMIN),MONTH(TERMIN),VALUE(B42)),Feiertage!A:B,2,FALSE)),"Entfällt")</f>
        <v>Entfällt</v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30" ht="15.75" thickBot="1" x14ac:dyDescent="0.3">
      <c r="A43" s="75" t="s">
        <v>21</v>
      </c>
      <c r="B43" s="76"/>
      <c r="C43" s="76"/>
      <c r="D43" s="76"/>
      <c r="E43" s="63"/>
      <c r="F43" s="51">
        <f>SUM(F12:F42)</f>
        <v>0</v>
      </c>
      <c r="G43" s="52">
        <f>SUM(G12:G42)</f>
        <v>0</v>
      </c>
      <c r="H43" s="53">
        <f>SUM(H12:H42)</f>
        <v>0</v>
      </c>
      <c r="I43" s="54"/>
      <c r="J43" s="36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30" ht="15.75" thickBot="1" x14ac:dyDescent="0.3">
      <c r="E44" s="55" t="s">
        <v>20</v>
      </c>
      <c r="F44" s="58">
        <f>F43+F11</f>
        <v>0</v>
      </c>
      <c r="G44" s="58">
        <f>G43+G11</f>
        <v>0</v>
      </c>
      <c r="H44" s="64"/>
      <c r="I44" s="56">
        <f>I11+H43</f>
        <v>0</v>
      </c>
      <c r="J44" s="37" t="str">
        <f>CONCATENATE("entspricht: ",TEXT(ROUNDDOWN(I44,0),"##"),":",TEXT(ROUND((ABS(I44)-(ROUNDDOWN(ABS(I44),0)))*60,0),"0#")," Std.:Min.")</f>
        <v>entspricht: :0 Std.:Min.</v>
      </c>
      <c r="P44" s="38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ht="15" x14ac:dyDescent="0.25">
      <c r="A45" t="s">
        <v>22</v>
      </c>
      <c r="E45" s="59">
        <f>Dez.!F44</f>
        <v>0</v>
      </c>
      <c r="H45" s="39"/>
      <c r="I45" s="40"/>
      <c r="J45" s="41"/>
      <c r="P45" s="38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1:30" x14ac:dyDescent="0.2">
      <c r="A46" s="3" t="s">
        <v>36</v>
      </c>
      <c r="B46" s="3"/>
      <c r="C46" s="3"/>
      <c r="D46" s="3"/>
      <c r="E46" s="57">
        <f>G44</f>
        <v>0</v>
      </c>
      <c r="F46" s="3"/>
      <c r="P46" s="38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9" spans="1:30" ht="13.5" thickBot="1" x14ac:dyDescent="0.25">
      <c r="A49" s="42"/>
      <c r="B49" s="42"/>
      <c r="C49" s="42"/>
      <c r="D49" s="42"/>
      <c r="E49" s="42"/>
      <c r="F49" s="42"/>
      <c r="H49" s="3"/>
      <c r="I49" s="3"/>
      <c r="J49" s="3"/>
      <c r="P49" s="38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1:30" s="43" customFormat="1" x14ac:dyDescent="0.2">
      <c r="A50" s="43" t="s">
        <v>23</v>
      </c>
      <c r="H50" s="44"/>
      <c r="I50" s="44"/>
      <c r="J50" s="44"/>
      <c r="K50"/>
      <c r="L50"/>
      <c r="M50"/>
      <c r="N50"/>
      <c r="O50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1:30" x14ac:dyDescent="0.2">
      <c r="P51" s="38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x14ac:dyDescent="0.2">
      <c r="P52" s="38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x14ac:dyDescent="0.2">
      <c r="P53" s="38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x14ac:dyDescent="0.2">
      <c r="P54" s="38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x14ac:dyDescent="0.2">
      <c r="P55" s="38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x14ac:dyDescent="0.2">
      <c r="P56" s="38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x14ac:dyDescent="0.2">
      <c r="P57" s="38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x14ac:dyDescent="0.2">
      <c r="P58" s="3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x14ac:dyDescent="0.2"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x14ac:dyDescent="0.2"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x14ac:dyDescent="0.2"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x14ac:dyDescent="0.2"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x14ac:dyDescent="0.2"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x14ac:dyDescent="0.2"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7:30" x14ac:dyDescent="0.2"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7:30" x14ac:dyDescent="0.2"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7:30" x14ac:dyDescent="0.2"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7:30" x14ac:dyDescent="0.2"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7:30" x14ac:dyDescent="0.2"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7:30" x14ac:dyDescent="0.2"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7:30" x14ac:dyDescent="0.2"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7:30" x14ac:dyDescent="0.2"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7:30" x14ac:dyDescent="0.2"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17:30" x14ac:dyDescent="0.2"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7:30" x14ac:dyDescent="0.2"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spans="17:30" x14ac:dyDescent="0.2"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spans="17:30" x14ac:dyDescent="0.2"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7:30" x14ac:dyDescent="0.2"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7:30" x14ac:dyDescent="0.2"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7:30" x14ac:dyDescent="0.2"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7:30" x14ac:dyDescent="0.2"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7:30" x14ac:dyDescent="0.2"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7:30" x14ac:dyDescent="0.2"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7:30" x14ac:dyDescent="0.2"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7:30" x14ac:dyDescent="0.2"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7:30" x14ac:dyDescent="0.2"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7:30" x14ac:dyDescent="0.2"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7:30" x14ac:dyDescent="0.2"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7:30" x14ac:dyDescent="0.2"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7:30" x14ac:dyDescent="0.2"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7:30" x14ac:dyDescent="0.2"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7:30" x14ac:dyDescent="0.2"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7:30" x14ac:dyDescent="0.2"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7:30" x14ac:dyDescent="0.2"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7:30" x14ac:dyDescent="0.2"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7:30" x14ac:dyDescent="0.2"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7:30" x14ac:dyDescent="0.2"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7:30" x14ac:dyDescent="0.2"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7:30" x14ac:dyDescent="0.2"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7:30" x14ac:dyDescent="0.2"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7:30" x14ac:dyDescent="0.2"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7:30" x14ac:dyDescent="0.2"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7:30" x14ac:dyDescent="0.2"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7:30" x14ac:dyDescent="0.2"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7:30" x14ac:dyDescent="0.2"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7:30" x14ac:dyDescent="0.2"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7:30" x14ac:dyDescent="0.2"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7:30" x14ac:dyDescent="0.2"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7:30" x14ac:dyDescent="0.2"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7:30" x14ac:dyDescent="0.2"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7:30" x14ac:dyDescent="0.2"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7:30" x14ac:dyDescent="0.2"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7:30" x14ac:dyDescent="0.2"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7:30" x14ac:dyDescent="0.2"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7:30" x14ac:dyDescent="0.2"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7:30" x14ac:dyDescent="0.2"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7:30" x14ac:dyDescent="0.2"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7:30" x14ac:dyDescent="0.2"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7:30" x14ac:dyDescent="0.2"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7:30" x14ac:dyDescent="0.2"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7:30" x14ac:dyDescent="0.2"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7:30" x14ac:dyDescent="0.2"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7:30" x14ac:dyDescent="0.2"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7:30" x14ac:dyDescent="0.2"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7:30" x14ac:dyDescent="0.2"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7:30" x14ac:dyDescent="0.2"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7:30" x14ac:dyDescent="0.2"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7:30" x14ac:dyDescent="0.2"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7:30" x14ac:dyDescent="0.2"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7:30" x14ac:dyDescent="0.2"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7:30" x14ac:dyDescent="0.2"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7:30" x14ac:dyDescent="0.2"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7:30" x14ac:dyDescent="0.2"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7:30" x14ac:dyDescent="0.2"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7:30" x14ac:dyDescent="0.2"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7:30" x14ac:dyDescent="0.2"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</row>
    <row r="137" spans="17:30" x14ac:dyDescent="0.2"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7:30" x14ac:dyDescent="0.2"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7:30" x14ac:dyDescent="0.2"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7:30" x14ac:dyDescent="0.2"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</row>
    <row r="141" spans="17:30" x14ac:dyDescent="0.2"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</row>
    <row r="142" spans="17:30" x14ac:dyDescent="0.2"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</row>
    <row r="143" spans="17:30" x14ac:dyDescent="0.2"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</row>
    <row r="144" spans="17:30" x14ac:dyDescent="0.2"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7:30" x14ac:dyDescent="0.2"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7:30" x14ac:dyDescent="0.2"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</row>
    <row r="147" spans="17:30" x14ac:dyDescent="0.2"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</row>
    <row r="148" spans="17:30" x14ac:dyDescent="0.2"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</row>
    <row r="149" spans="17:30" x14ac:dyDescent="0.2"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</row>
    <row r="150" spans="17:30" x14ac:dyDescent="0.2"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</row>
    <row r="151" spans="17:30" x14ac:dyDescent="0.2"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</row>
    <row r="152" spans="17:30" x14ac:dyDescent="0.2"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</row>
    <row r="153" spans="17:30" x14ac:dyDescent="0.2"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</row>
    <row r="154" spans="17:30" x14ac:dyDescent="0.2"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</row>
    <row r="155" spans="17:30" x14ac:dyDescent="0.2"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</row>
    <row r="156" spans="17:30" x14ac:dyDescent="0.2"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</row>
    <row r="157" spans="17:30" x14ac:dyDescent="0.2"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</row>
    <row r="158" spans="17:30" x14ac:dyDescent="0.2"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</row>
    <row r="159" spans="17:30" x14ac:dyDescent="0.2"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</row>
    <row r="160" spans="17:30" x14ac:dyDescent="0.2"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</row>
    <row r="161" spans="17:30" x14ac:dyDescent="0.2"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</row>
    <row r="162" spans="17:30" x14ac:dyDescent="0.2"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</row>
    <row r="163" spans="17:30" x14ac:dyDescent="0.2"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</row>
    <row r="164" spans="17:30" x14ac:dyDescent="0.2"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7:30" x14ac:dyDescent="0.2"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7:30" x14ac:dyDescent="0.2"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</row>
    <row r="167" spans="17:30" x14ac:dyDescent="0.2"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</row>
    <row r="168" spans="17:30" x14ac:dyDescent="0.2"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</row>
    <row r="169" spans="17:30" x14ac:dyDescent="0.2"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</row>
    <row r="170" spans="17:30" x14ac:dyDescent="0.2"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</row>
    <row r="171" spans="17:30" x14ac:dyDescent="0.2"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</row>
    <row r="172" spans="17:30" x14ac:dyDescent="0.2"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</row>
  </sheetData>
  <mergeCells count="8">
    <mergeCell ref="A43:D43"/>
    <mergeCell ref="A10:B10"/>
    <mergeCell ref="D7:G7"/>
    <mergeCell ref="D2:H2"/>
    <mergeCell ref="A2:C2"/>
    <mergeCell ref="C8:D8"/>
    <mergeCell ref="A8:B9"/>
    <mergeCell ref="A4:D5"/>
  </mergeCells>
  <phoneticPr fontId="0" type="noConversion"/>
  <pageMargins left="0.78740157499999996" right="0.78740157499999996" top="0.984251969" bottom="0.984251969" header="0.4921259845" footer="0.4921259845"/>
  <pageSetup paperSize="9" scale="86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172"/>
  <sheetViews>
    <sheetView zoomScaleNormal="100" workbookViewId="0">
      <selection activeCell="D7" sqref="D7:G7"/>
    </sheetView>
  </sheetViews>
  <sheetFormatPr baseColWidth="10" defaultRowHeight="12.75" x14ac:dyDescent="0.2"/>
  <cols>
    <col min="1" max="1" width="4" customWidth="1"/>
    <col min="2" max="2" width="3.5703125" customWidth="1"/>
    <col min="3" max="4" width="9.7109375" customWidth="1"/>
    <col min="5" max="5" width="10.140625" customWidth="1"/>
    <col min="6" max="9" width="9.7109375" customWidth="1"/>
    <col min="10" max="10" width="24.28515625" customWidth="1"/>
    <col min="11" max="11" width="14.42578125" customWidth="1"/>
    <col min="12" max="12" width="24.140625" customWidth="1"/>
    <col min="16" max="16" width="11.42578125" style="2"/>
  </cols>
  <sheetData>
    <row r="1" spans="1:36" ht="25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 x14ac:dyDescent="0.2">
      <c r="A2" s="83" t="s">
        <v>0</v>
      </c>
      <c r="B2" s="84"/>
      <c r="C2" s="84"/>
      <c r="D2" s="81">
        <f>Apr.!D2</f>
        <v>0</v>
      </c>
      <c r="E2" s="81"/>
      <c r="F2" s="81"/>
      <c r="G2" s="81"/>
      <c r="H2" s="82"/>
      <c r="I2" s="3"/>
      <c r="J2" s="4"/>
    </row>
    <row r="4" spans="1:36" ht="12.75" customHeight="1" x14ac:dyDescent="0.2">
      <c r="A4" s="90" t="s">
        <v>1</v>
      </c>
      <c r="B4" s="90"/>
      <c r="C4" s="90"/>
      <c r="D4" s="90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70" t="s">
        <v>39</v>
      </c>
      <c r="K4" s="70" t="s">
        <v>40</v>
      </c>
    </row>
    <row r="5" spans="1:36" x14ac:dyDescent="0.2">
      <c r="A5" s="90"/>
      <c r="B5" s="90"/>
      <c r="C5" s="90"/>
      <c r="D5" s="90"/>
      <c r="E5" s="6">
        <f>Apr.!E5</f>
        <v>0</v>
      </c>
      <c r="F5" s="6">
        <f>Apr.!F5</f>
        <v>0</v>
      </c>
      <c r="G5" s="6">
        <f>Apr.!G5</f>
        <v>0</v>
      </c>
      <c r="H5" s="6">
        <f>Apr.!H5</f>
        <v>0</v>
      </c>
      <c r="I5" s="6">
        <f>Apr.!I5</f>
        <v>0</v>
      </c>
      <c r="J5" s="6">
        <f>Apr.!J5</f>
        <v>0</v>
      </c>
      <c r="K5" s="6">
        <f>Apr.!K5</f>
        <v>0</v>
      </c>
    </row>
    <row r="7" spans="1:36" ht="13.5" thickBot="1" x14ac:dyDescent="0.25">
      <c r="A7" t="s">
        <v>7</v>
      </c>
      <c r="D7" s="79">
        <f>DATE(2025,5,1)</f>
        <v>45778</v>
      </c>
      <c r="E7" s="79"/>
      <c r="F7" s="80"/>
      <c r="G7" s="80"/>
    </row>
    <row r="8" spans="1:36" ht="22.5" x14ac:dyDescent="0.2">
      <c r="A8" s="86" t="s">
        <v>8</v>
      </c>
      <c r="B8" s="87"/>
      <c r="C8" s="85" t="s">
        <v>9</v>
      </c>
      <c r="D8" s="85"/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8" t="s">
        <v>15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ht="13.5" thickBot="1" x14ac:dyDescent="0.25">
      <c r="A9" s="88"/>
      <c r="B9" s="89"/>
      <c r="C9" s="10" t="s">
        <v>16</v>
      </c>
      <c r="D9" s="10" t="s">
        <v>17</v>
      </c>
      <c r="E9" s="11"/>
      <c r="F9" s="11"/>
      <c r="G9" s="10"/>
      <c r="H9" s="11" t="s">
        <v>18</v>
      </c>
      <c r="I9" s="11" t="s">
        <v>18</v>
      </c>
      <c r="J9" s="12"/>
      <c r="P9"/>
    </row>
    <row r="10" spans="1:36" s="15" customFormat="1" ht="15" thickBot="1" x14ac:dyDescent="0.25">
      <c r="A10" s="77" t="s">
        <v>19</v>
      </c>
      <c r="B10" s="78"/>
      <c r="C10" s="13">
        <v>0.3125</v>
      </c>
      <c r="D10" s="13">
        <v>0.66666666666666696</v>
      </c>
      <c r="E10" s="62">
        <v>1.0416666666666701E-2</v>
      </c>
      <c r="F10" s="47">
        <v>0.32083333333333303</v>
      </c>
      <c r="G10" s="48">
        <f>IF(D10-C10=0,0, IF(D10-C10-E10&lt;TIMEVALUE("6:00"),D10-C10-E10, IF(D10-C10&lt;TIMEVALUE("6:30"),TIMEVALUE("6:00"),D10-C10-E10-TIMEVALUE("0:30"))))</f>
        <v>0.32291666666666702</v>
      </c>
      <c r="H10" s="49">
        <f>((HOUR(G10)*60+MINUTE(G10))-(HOUR(F10)*60+MINUTE(F10)))/60</f>
        <v>0.05</v>
      </c>
      <c r="I10" s="50" t="str">
        <f>IF(ISERROR(I9+H10),"",I9+H10)</f>
        <v/>
      </c>
      <c r="J10" s="14"/>
      <c r="K10"/>
      <c r="L10"/>
      <c r="M10"/>
      <c r="N10"/>
      <c r="O10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36" s="15" customFormat="1" ht="15.75" thickBot="1" x14ac:dyDescent="0.3">
      <c r="A11" s="17"/>
      <c r="B11" s="18"/>
      <c r="C11" s="19"/>
      <c r="D11" s="19"/>
      <c r="E11" s="20" t="s">
        <v>20</v>
      </c>
      <c r="F11" s="60">
        <f>Apr.!F44</f>
        <v>0</v>
      </c>
      <c r="G11" s="60">
        <f>Apr.!G44</f>
        <v>0</v>
      </c>
      <c r="H11" s="68"/>
      <c r="I11" s="67">
        <f>Apr.!I44</f>
        <v>0</v>
      </c>
      <c r="J11" s="21"/>
      <c r="K11"/>
      <c r="L11"/>
      <c r="M11"/>
      <c r="N11"/>
      <c r="O11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36" ht="14.25" x14ac:dyDescent="0.2">
      <c r="A12" s="22" t="str">
        <f t="shared" ref="A12:A39" si="0">TEXT(WEEKDAY(DATE(YEAR(TERMIN),MONTH(TERMIN),B12)),"TTT")</f>
        <v>Do</v>
      </c>
      <c r="B12" s="23">
        <v>1</v>
      </c>
      <c r="C12" s="24"/>
      <c r="D12" s="24"/>
      <c r="E12" s="25"/>
      <c r="F12" s="26">
        <f>IF(FIND(A12,"Mo,Di,Mi,Do,Fr,Sa,So,  ")&lt;20,  IF(ISNA(VLOOKUP(DATE(YEAR(TERMIN),MONTH(TERMIN),B12),Feiertage!A:B,2,FALSE)), HLOOKUP(A12,$E$4:$K$5,2,FALSE),0),0)</f>
        <v>0</v>
      </c>
      <c r="G12" s="32">
        <f t="shared" ref="G12:G42" si="1">IF(ISBLANK(C12),0, IF(ISTEXT(C12),F12,   IF(D12-C12-E12&lt;TIMEVALUE("6:00"),D12-C12-E12, IF(D12-C12&lt;TIMEVALUE("6:30"),TIMEVALUE("6:00"),D12-C12-E12-TIMEVALUE("0:30")))))</f>
        <v>0</v>
      </c>
      <c r="H12" s="27">
        <f t="shared" ref="H12:H42" si="2">((HOUR(G12)*60+MINUTE(G12))-(HOUR(F12)*60+MINUTE(F12)))/60</f>
        <v>0</v>
      </c>
      <c r="I12" s="65">
        <f t="shared" ref="I12:I41" si="3">IF(ISERROR(I11+H12),"",I11+H12)</f>
        <v>0</v>
      </c>
      <c r="J12" s="28" t="str">
        <f>IF(ISNA(VLOOKUP(DATE(YEAR(TERMIN),MONTH(TERMIN),VALUE(B12)),Feiertage!A:B,2,FALSE)),"",VLOOKUP(DATE(YEAR(TERMIN),MONTH(TERMIN),VALUE(B12)),Feiertage!A:B,2,FALSE))</f>
        <v>Maifeiertag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36" ht="14.25" x14ac:dyDescent="0.2">
      <c r="A13" s="22" t="str">
        <f t="shared" si="0"/>
        <v>Fr</v>
      </c>
      <c r="B13" s="30">
        <v>2</v>
      </c>
      <c r="C13" s="31"/>
      <c r="D13" s="31"/>
      <c r="E13" s="25"/>
      <c r="F13" s="71">
        <f>IF(FIND(A13,"Mo,Di,Mi,Do,Fr,Sa,So,  ")&lt;20,  IF(ISNA(VLOOKUP(DATE(YEAR(TERMIN),MONTH(TERMIN),B13),Feiertage!A:B,2,FALSE)), HLOOKUP(A13,$E$4:$K$5,2,FALSE),0),0)</f>
        <v>0</v>
      </c>
      <c r="G13" s="32">
        <f t="shared" si="1"/>
        <v>0</v>
      </c>
      <c r="H13" s="27">
        <f t="shared" si="2"/>
        <v>0</v>
      </c>
      <c r="I13" s="27">
        <f t="shared" si="3"/>
        <v>0</v>
      </c>
      <c r="J13" s="28" t="str">
        <f>IF(ISNA(VLOOKUP(DATE(YEAR(TERMIN),MONTH(TERMIN),VALUE(B13)),Feiertage!A:B,2,FALSE)),"",VLOOKUP(DATE(YEAR(TERMIN),MONTH(TERMIN),VALUE(B13)),Feiertage!A:B,2,FALSE))</f>
        <v/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36" ht="14.25" x14ac:dyDescent="0.2">
      <c r="A14" s="22" t="str">
        <f t="shared" si="0"/>
        <v>Sa</v>
      </c>
      <c r="B14" s="30">
        <v>3</v>
      </c>
      <c r="C14" s="31"/>
      <c r="D14" s="31"/>
      <c r="E14" s="25"/>
      <c r="F14" s="71">
        <f>IF(FIND(A14,"Mo,Di,Mi,Do,Fr,Sa,So,  ")&lt;20,  IF(ISNA(VLOOKUP(DATE(YEAR(TERMIN),MONTH(TERMIN),B14),Feiertage!A:B,2,FALSE)), HLOOKUP(A14,$E$4:$K$5,2,FALSE),0),0)</f>
        <v>0</v>
      </c>
      <c r="G14" s="32">
        <f t="shared" si="1"/>
        <v>0</v>
      </c>
      <c r="H14" s="27">
        <f t="shared" si="2"/>
        <v>0</v>
      </c>
      <c r="I14" s="27">
        <f t="shared" si="3"/>
        <v>0</v>
      </c>
      <c r="J14" s="28" t="str">
        <f>IF(ISNA(VLOOKUP(DATE(YEAR(TERMIN),MONTH(TERMIN),VALUE(B14)),Feiertage!A:B,2,FALSE)),"",VLOOKUP(DATE(YEAR(TERMIN),MONTH(TERMIN),VALUE(B14)),Feiertage!A:B,2,FALSE))</f>
        <v/>
      </c>
      <c r="K14" s="33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36" ht="14.25" x14ac:dyDescent="0.2">
      <c r="A15" s="22" t="str">
        <f t="shared" si="0"/>
        <v>So</v>
      </c>
      <c r="B15" s="30">
        <v>4</v>
      </c>
      <c r="C15" s="31"/>
      <c r="D15" s="31"/>
      <c r="E15" s="25"/>
      <c r="F15" s="71">
        <f>IF(FIND(A15,"Mo,Di,Mi,Do,Fr,Sa,So,  ")&lt;20,  IF(ISNA(VLOOKUP(DATE(YEAR(TERMIN),MONTH(TERMIN),B15),Feiertage!A:B,2,FALSE)), HLOOKUP(A15,$E$4:$K$5,2,FALSE),0),0)</f>
        <v>0</v>
      </c>
      <c r="G15" s="32">
        <f t="shared" si="1"/>
        <v>0</v>
      </c>
      <c r="H15" s="27">
        <f t="shared" si="2"/>
        <v>0</v>
      </c>
      <c r="I15" s="27">
        <f t="shared" si="3"/>
        <v>0</v>
      </c>
      <c r="J15" s="28" t="str">
        <f>IF(ISNA(VLOOKUP(DATE(YEAR(TERMIN),MONTH(TERMIN),VALUE(B15)),Feiertage!A:B,2,FALSE)),"",VLOOKUP(DATE(YEAR(TERMIN),MONTH(TERMIN),VALUE(B15)),Feiertage!A:B,2,FALSE))</f>
        <v/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36" ht="14.25" x14ac:dyDescent="0.2">
      <c r="A16" s="22" t="str">
        <f t="shared" si="0"/>
        <v>Mo</v>
      </c>
      <c r="B16" s="30">
        <v>5</v>
      </c>
      <c r="C16" s="31"/>
      <c r="D16" s="31"/>
      <c r="E16" s="25"/>
      <c r="F16" s="71">
        <f>IF(FIND(A16,"Mo,Di,Mi,Do,Fr,Sa,So,  ")&lt;20,  IF(ISNA(VLOOKUP(DATE(YEAR(TERMIN),MONTH(TERMIN),B16),Feiertage!A:B,2,FALSE)), HLOOKUP(A16,$E$4:$K$5,2,FALSE),0),0)</f>
        <v>0</v>
      </c>
      <c r="G16" s="32">
        <f t="shared" si="1"/>
        <v>0</v>
      </c>
      <c r="H16" s="27">
        <f t="shared" si="2"/>
        <v>0</v>
      </c>
      <c r="I16" s="27">
        <f t="shared" si="3"/>
        <v>0</v>
      </c>
      <c r="J16" s="28" t="str">
        <f>IF(ISNA(VLOOKUP(DATE(YEAR(TERMIN),MONTH(TERMIN),VALUE(B16)),Feiertage!A:B,2,FALSE)),"",VLOOKUP(DATE(YEAR(TERMIN),MONTH(TERMIN),VALUE(B16)),Feiertage!A:B,2,FALSE))</f>
        <v/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4.25" x14ac:dyDescent="0.2">
      <c r="A17" s="22" t="str">
        <f t="shared" si="0"/>
        <v>Di</v>
      </c>
      <c r="B17" s="30">
        <v>6</v>
      </c>
      <c r="C17" s="31"/>
      <c r="D17" s="31"/>
      <c r="E17" s="25"/>
      <c r="F17" s="71">
        <f>IF(FIND(A17,"Mo,Di,Mi,Do,Fr,Sa,So,  ")&lt;20,  IF(ISNA(VLOOKUP(DATE(YEAR(TERMIN),MONTH(TERMIN),B17),Feiertage!A:B,2,FALSE)), HLOOKUP(A17,$E$4:$K$5,2,FALSE),0),0)</f>
        <v>0</v>
      </c>
      <c r="G17" s="32">
        <f t="shared" si="1"/>
        <v>0</v>
      </c>
      <c r="H17" s="27">
        <f t="shared" si="2"/>
        <v>0</v>
      </c>
      <c r="I17" s="27">
        <f t="shared" si="3"/>
        <v>0</v>
      </c>
      <c r="J17" s="28" t="str">
        <f>IF(ISNA(VLOOKUP(DATE(YEAR(TERMIN),MONTH(TERMIN),VALUE(B17)),Feiertage!A:B,2,FALSE)),"",VLOOKUP(DATE(YEAR(TERMIN),MONTH(TERMIN),VALUE(B17)),Feiertage!A:B,2,FALSE))</f>
        <v/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4.25" x14ac:dyDescent="0.2">
      <c r="A18" s="22" t="str">
        <f t="shared" si="0"/>
        <v>Mi</v>
      </c>
      <c r="B18" s="30">
        <v>7</v>
      </c>
      <c r="C18" s="31"/>
      <c r="D18" s="31"/>
      <c r="E18" s="25"/>
      <c r="F18" s="71">
        <f>IF(FIND(A18,"Mo,Di,Mi,Do,Fr,Sa,So,  ")&lt;20,  IF(ISNA(VLOOKUP(DATE(YEAR(TERMIN),MONTH(TERMIN),B18),Feiertage!A:B,2,FALSE)), HLOOKUP(A18,$E$4:$K$5,2,FALSE),0),0)</f>
        <v>0</v>
      </c>
      <c r="G18" s="32">
        <f t="shared" si="1"/>
        <v>0</v>
      </c>
      <c r="H18" s="27">
        <f t="shared" si="2"/>
        <v>0</v>
      </c>
      <c r="I18" s="27">
        <f t="shared" si="3"/>
        <v>0</v>
      </c>
      <c r="J18" s="28" t="str">
        <f>IF(ISNA(VLOOKUP(DATE(YEAR(TERMIN),MONTH(TERMIN),VALUE(B18)),Feiertage!A:B,2,FALSE)),"",VLOOKUP(DATE(YEAR(TERMIN),MONTH(TERMIN),VALUE(B18)),Feiertage!A:B,2,FALSE))</f>
        <v/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14.25" x14ac:dyDescent="0.2">
      <c r="A19" s="22" t="str">
        <f t="shared" si="0"/>
        <v>Do</v>
      </c>
      <c r="B19" s="30">
        <v>8</v>
      </c>
      <c r="C19" s="31"/>
      <c r="D19" s="31"/>
      <c r="E19" s="25"/>
      <c r="F19" s="71">
        <f>IF(FIND(A19,"Mo,Di,Mi,Do,Fr,Sa,So,  ")&lt;20,  IF(ISNA(VLOOKUP(DATE(YEAR(TERMIN),MONTH(TERMIN),B19),Feiertage!A:B,2,FALSE)), HLOOKUP(A19,$E$4:$K$5,2,FALSE),0),0)</f>
        <v>0</v>
      </c>
      <c r="G19" s="32">
        <f t="shared" si="1"/>
        <v>0</v>
      </c>
      <c r="H19" s="27">
        <f t="shared" si="2"/>
        <v>0</v>
      </c>
      <c r="I19" s="27">
        <f t="shared" si="3"/>
        <v>0</v>
      </c>
      <c r="J19" s="28" t="str">
        <f>IF(ISNA(VLOOKUP(DATE(YEAR(TERMIN),MONTH(TERMIN),VALUE(B19)),Feiertage!A:B,2,FALSE)),"",VLOOKUP(DATE(YEAR(TERMIN),MONTH(TERMIN),VALUE(B19)),Feiertage!A:B,2,FALSE))</f>
        <v/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4.25" x14ac:dyDescent="0.2">
      <c r="A20" s="22" t="str">
        <f t="shared" si="0"/>
        <v>Fr</v>
      </c>
      <c r="B20" s="30">
        <v>9</v>
      </c>
      <c r="C20" s="31"/>
      <c r="D20" s="31"/>
      <c r="E20" s="25"/>
      <c r="F20" s="71">
        <f>IF(FIND(A20,"Mo,Di,Mi,Do,Fr,Sa,So,  ")&lt;20,  IF(ISNA(VLOOKUP(DATE(YEAR(TERMIN),MONTH(TERMIN),B20),Feiertage!A:B,2,FALSE)), HLOOKUP(A20,$E$4:$K$5,2,FALSE),0),0)</f>
        <v>0</v>
      </c>
      <c r="G20" s="32">
        <f t="shared" si="1"/>
        <v>0</v>
      </c>
      <c r="H20" s="27">
        <f t="shared" si="2"/>
        <v>0</v>
      </c>
      <c r="I20" s="27">
        <f t="shared" si="3"/>
        <v>0</v>
      </c>
      <c r="J20" s="28" t="str">
        <f>IF(ISNA(VLOOKUP(DATE(YEAR(TERMIN),MONTH(TERMIN),VALUE(B20)),Feiertage!A:B,2,FALSE)),"",VLOOKUP(DATE(YEAR(TERMIN),MONTH(TERMIN),VALUE(B20)),Feiertage!A:B,2,FALSE))</f>
        <v/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4.25" x14ac:dyDescent="0.2">
      <c r="A21" s="22" t="str">
        <f t="shared" si="0"/>
        <v>Sa</v>
      </c>
      <c r="B21" s="30">
        <v>10</v>
      </c>
      <c r="C21" s="31"/>
      <c r="D21" s="31"/>
      <c r="E21" s="25"/>
      <c r="F21" s="71">
        <f>IF(FIND(A21,"Mo,Di,Mi,Do,Fr,Sa,So,  ")&lt;20,  IF(ISNA(VLOOKUP(DATE(YEAR(TERMIN),MONTH(TERMIN),B21),Feiertage!A:B,2,FALSE)), HLOOKUP(A21,$E$4:$K$5,2,FALSE),0),0)</f>
        <v>0</v>
      </c>
      <c r="G21" s="32">
        <f t="shared" si="1"/>
        <v>0</v>
      </c>
      <c r="H21" s="27">
        <f t="shared" si="2"/>
        <v>0</v>
      </c>
      <c r="I21" s="27">
        <f t="shared" si="3"/>
        <v>0</v>
      </c>
      <c r="J21" s="28" t="str">
        <f>IF(ISNA(VLOOKUP(DATE(YEAR(TERMIN),MONTH(TERMIN),VALUE(B21)),Feiertage!A:B,2,FALSE)),"",VLOOKUP(DATE(YEAR(TERMIN),MONTH(TERMIN),VALUE(B21)),Feiertage!A:B,2,FALSE))</f>
        <v/>
      </c>
      <c r="K21" s="66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14.25" x14ac:dyDescent="0.2">
      <c r="A22" s="22" t="str">
        <f t="shared" si="0"/>
        <v>So</v>
      </c>
      <c r="B22" s="30">
        <v>11</v>
      </c>
      <c r="C22" s="31"/>
      <c r="D22" s="31"/>
      <c r="E22" s="25"/>
      <c r="F22" s="71">
        <f>IF(FIND(A22,"Mo,Di,Mi,Do,Fr,Sa,So,  ")&lt;20,  IF(ISNA(VLOOKUP(DATE(YEAR(TERMIN),MONTH(TERMIN),B22),Feiertage!A:B,2,FALSE)), HLOOKUP(A22,$E$4:$K$5,2,FALSE),0),0)</f>
        <v>0</v>
      </c>
      <c r="G22" s="32">
        <f t="shared" si="1"/>
        <v>0</v>
      </c>
      <c r="H22" s="27">
        <f t="shared" si="2"/>
        <v>0</v>
      </c>
      <c r="I22" s="27">
        <f t="shared" si="3"/>
        <v>0</v>
      </c>
      <c r="J22" s="28" t="str">
        <f>IF(ISNA(VLOOKUP(DATE(YEAR(TERMIN),MONTH(TERMIN),VALUE(B22)),Feiertage!A:B,2,FALSE)),"",VLOOKUP(DATE(YEAR(TERMIN),MONTH(TERMIN),VALUE(B22)),Feiertage!A:B,2,FALSE))</f>
        <v/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14.25" x14ac:dyDescent="0.2">
      <c r="A23" s="22" t="str">
        <f t="shared" si="0"/>
        <v>Mo</v>
      </c>
      <c r="B23" s="30">
        <v>12</v>
      </c>
      <c r="C23" s="31"/>
      <c r="D23" s="31"/>
      <c r="E23" s="25"/>
      <c r="F23" s="71">
        <f>IF(FIND(A23,"Mo,Di,Mi,Do,Fr,Sa,So,  ")&lt;20,  IF(ISNA(VLOOKUP(DATE(YEAR(TERMIN),MONTH(TERMIN),B23),Feiertage!A:B,2,FALSE)), HLOOKUP(A23,$E$4:$K$5,2,FALSE),0),0)</f>
        <v>0</v>
      </c>
      <c r="G23" s="32">
        <f t="shared" si="1"/>
        <v>0</v>
      </c>
      <c r="H23" s="27">
        <f t="shared" si="2"/>
        <v>0</v>
      </c>
      <c r="I23" s="27">
        <f t="shared" si="3"/>
        <v>0</v>
      </c>
      <c r="J23" s="28" t="str">
        <f>IF(ISNA(VLOOKUP(DATE(YEAR(TERMIN),MONTH(TERMIN),VALUE(B23)),Feiertage!A:B,2,FALSE)),"",VLOOKUP(DATE(YEAR(TERMIN),MONTH(TERMIN),VALUE(B23)),Feiertage!A:B,2,FALSE))</f>
        <v/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4.25" x14ac:dyDescent="0.2">
      <c r="A24" s="22" t="str">
        <f t="shared" si="0"/>
        <v>Di</v>
      </c>
      <c r="B24" s="30">
        <v>13</v>
      </c>
      <c r="C24" s="31"/>
      <c r="D24" s="31"/>
      <c r="E24" s="25"/>
      <c r="F24" s="71">
        <f>IF(FIND(A24,"Mo,Di,Mi,Do,Fr,Sa,So,  ")&lt;20,  IF(ISNA(VLOOKUP(DATE(YEAR(TERMIN),MONTH(TERMIN),B24),Feiertage!A:B,2,FALSE)), HLOOKUP(A24,$E$4:$K$5,2,FALSE),0),0)</f>
        <v>0</v>
      </c>
      <c r="G24" s="32">
        <f t="shared" si="1"/>
        <v>0</v>
      </c>
      <c r="H24" s="27">
        <f t="shared" si="2"/>
        <v>0</v>
      </c>
      <c r="I24" s="27">
        <f t="shared" si="3"/>
        <v>0</v>
      </c>
      <c r="J24" s="28" t="str">
        <f>IF(ISNA(VLOOKUP(DATE(YEAR(TERMIN),MONTH(TERMIN),VALUE(B24)),Feiertage!A:B,2,FALSE)),"",VLOOKUP(DATE(YEAR(TERMIN),MONTH(TERMIN),VALUE(B24)),Feiertage!A:B,2,FALSE))</f>
        <v/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14.25" x14ac:dyDescent="0.2">
      <c r="A25" s="22" t="str">
        <f t="shared" si="0"/>
        <v>Mi</v>
      </c>
      <c r="B25" s="30">
        <v>14</v>
      </c>
      <c r="C25" s="31"/>
      <c r="D25" s="31"/>
      <c r="E25" s="25"/>
      <c r="F25" s="71">
        <f>IF(FIND(A25,"Mo,Di,Mi,Do,Fr,Sa,So,  ")&lt;20,  IF(ISNA(VLOOKUP(DATE(YEAR(TERMIN),MONTH(TERMIN),B25),Feiertage!A:B,2,FALSE)), HLOOKUP(A25,$E$4:$K$5,2,FALSE),0),0)</f>
        <v>0</v>
      </c>
      <c r="G25" s="32">
        <f t="shared" si="1"/>
        <v>0</v>
      </c>
      <c r="H25" s="27">
        <f t="shared" si="2"/>
        <v>0</v>
      </c>
      <c r="I25" s="27">
        <f t="shared" si="3"/>
        <v>0</v>
      </c>
      <c r="J25" s="28" t="str">
        <f>IF(ISNA(VLOOKUP(DATE(YEAR(TERMIN),MONTH(TERMIN),VALUE(B25)),Feiertage!A:B,2,FALSE)),"",VLOOKUP(DATE(YEAR(TERMIN),MONTH(TERMIN),VALUE(B25)),Feiertage!A:B,2,FALSE))</f>
        <v/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4.25" x14ac:dyDescent="0.2">
      <c r="A26" s="22" t="str">
        <f t="shared" si="0"/>
        <v>Do</v>
      </c>
      <c r="B26" s="30">
        <v>15</v>
      </c>
      <c r="C26" s="31"/>
      <c r="D26" s="31"/>
      <c r="E26" s="25"/>
      <c r="F26" s="71">
        <f>IF(FIND(A26,"Mo,Di,Mi,Do,Fr,Sa,So,  ")&lt;20,  IF(ISNA(VLOOKUP(DATE(YEAR(TERMIN),MONTH(TERMIN),B26),Feiertage!A:B,2,FALSE)), HLOOKUP(A26,$E$4:$K$5,2,FALSE),0),0)</f>
        <v>0</v>
      </c>
      <c r="G26" s="32">
        <f t="shared" si="1"/>
        <v>0</v>
      </c>
      <c r="H26" s="27">
        <f t="shared" si="2"/>
        <v>0</v>
      </c>
      <c r="I26" s="27">
        <f t="shared" si="3"/>
        <v>0</v>
      </c>
      <c r="J26" s="28" t="str">
        <f>IF(ISNA(VLOOKUP(DATE(YEAR(TERMIN),MONTH(TERMIN),VALUE(B26)),Feiertage!A:B,2,FALSE)),"",VLOOKUP(DATE(YEAR(TERMIN),MONTH(TERMIN),VALUE(B26)),Feiertage!A:B,2,FALSE))</f>
        <v/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14.25" x14ac:dyDescent="0.2">
      <c r="A27" s="22" t="str">
        <f t="shared" si="0"/>
        <v>Fr</v>
      </c>
      <c r="B27" s="30">
        <v>16</v>
      </c>
      <c r="C27" s="31"/>
      <c r="D27" s="31"/>
      <c r="E27" s="25"/>
      <c r="F27" s="71">
        <f>IF(FIND(A27,"Mo,Di,Mi,Do,Fr,Sa,So,  ")&lt;20,  IF(ISNA(VLOOKUP(DATE(YEAR(TERMIN),MONTH(TERMIN),B27),Feiertage!A:B,2,FALSE)), HLOOKUP(A27,$E$4:$K$5,2,FALSE),0),0)</f>
        <v>0</v>
      </c>
      <c r="G27" s="32">
        <f t="shared" si="1"/>
        <v>0</v>
      </c>
      <c r="H27" s="27">
        <f t="shared" si="2"/>
        <v>0</v>
      </c>
      <c r="I27" s="27">
        <f t="shared" si="3"/>
        <v>0</v>
      </c>
      <c r="J27" s="28" t="str">
        <f>IF(ISNA(VLOOKUP(DATE(YEAR(TERMIN),MONTH(TERMIN),VALUE(B27)),Feiertage!A:B,2,FALSE)),"",VLOOKUP(DATE(YEAR(TERMIN),MONTH(TERMIN),VALUE(B27)),Feiertage!A:B,2,FALSE))</f>
        <v/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4.25" x14ac:dyDescent="0.2">
      <c r="A28" s="22" t="str">
        <f t="shared" si="0"/>
        <v>Sa</v>
      </c>
      <c r="B28" s="30">
        <v>17</v>
      </c>
      <c r="C28" s="31"/>
      <c r="D28" s="31"/>
      <c r="E28" s="25"/>
      <c r="F28" s="71">
        <f>IF(FIND(A28,"Mo,Di,Mi,Do,Fr,Sa,So,  ")&lt;20,  IF(ISNA(VLOOKUP(DATE(YEAR(TERMIN),MONTH(TERMIN),B28),Feiertage!A:B,2,FALSE)), HLOOKUP(A28,$E$4:$K$5,2,FALSE),0),0)</f>
        <v>0</v>
      </c>
      <c r="G28" s="32">
        <f t="shared" si="1"/>
        <v>0</v>
      </c>
      <c r="H28" s="27">
        <f t="shared" si="2"/>
        <v>0</v>
      </c>
      <c r="I28" s="27">
        <f t="shared" si="3"/>
        <v>0</v>
      </c>
      <c r="J28" s="28" t="str">
        <f>IF(ISNA(VLOOKUP(DATE(YEAR(TERMIN),MONTH(TERMIN),VALUE(B28)),Feiertage!A:B,2,FALSE)),"",VLOOKUP(DATE(YEAR(TERMIN),MONTH(TERMIN),VALUE(B28)),Feiertage!A:B,2,FALSE))</f>
        <v/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14.25" x14ac:dyDescent="0.2">
      <c r="A29" s="22" t="str">
        <f t="shared" si="0"/>
        <v>So</v>
      </c>
      <c r="B29" s="30">
        <v>18</v>
      </c>
      <c r="C29" s="31"/>
      <c r="D29" s="31"/>
      <c r="E29" s="25"/>
      <c r="F29" s="71">
        <f>IF(FIND(A29,"Mo,Di,Mi,Do,Fr,Sa,So,  ")&lt;20,  IF(ISNA(VLOOKUP(DATE(YEAR(TERMIN),MONTH(TERMIN),B29),Feiertage!A:B,2,FALSE)), HLOOKUP(A29,$E$4:$K$5,2,FALSE),0),0)</f>
        <v>0</v>
      </c>
      <c r="G29" s="32">
        <f t="shared" si="1"/>
        <v>0</v>
      </c>
      <c r="H29" s="27">
        <f t="shared" si="2"/>
        <v>0</v>
      </c>
      <c r="I29" s="27">
        <f t="shared" si="3"/>
        <v>0</v>
      </c>
      <c r="J29" s="28" t="str">
        <f>IF(ISNA(VLOOKUP(DATE(YEAR(TERMIN),MONTH(TERMIN),VALUE(B29)),Feiertage!A:B,2,FALSE)),"",VLOOKUP(DATE(YEAR(TERMIN),MONTH(TERMIN),VALUE(B29)),Feiertage!A:B,2,FALSE))</f>
        <v/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4.25" x14ac:dyDescent="0.2">
      <c r="A30" s="22" t="str">
        <f t="shared" si="0"/>
        <v>Mo</v>
      </c>
      <c r="B30" s="30">
        <v>19</v>
      </c>
      <c r="C30" s="31"/>
      <c r="D30" s="31"/>
      <c r="E30" s="25"/>
      <c r="F30" s="71">
        <f>IF(FIND(A30,"Mo,Di,Mi,Do,Fr,Sa,So,  ")&lt;20,  IF(ISNA(VLOOKUP(DATE(YEAR(TERMIN),MONTH(TERMIN),B30),Feiertage!A:B,2,FALSE)), HLOOKUP(A30,$E$4:$K$5,2,FALSE),0),0)</f>
        <v>0</v>
      </c>
      <c r="G30" s="32">
        <f t="shared" si="1"/>
        <v>0</v>
      </c>
      <c r="H30" s="27">
        <f t="shared" si="2"/>
        <v>0</v>
      </c>
      <c r="I30" s="27">
        <f t="shared" si="3"/>
        <v>0</v>
      </c>
      <c r="J30" s="28" t="str">
        <f>IF(ISNA(VLOOKUP(DATE(YEAR(TERMIN),MONTH(TERMIN),VALUE(B30)),Feiertage!A:B,2,FALSE)),"",VLOOKUP(DATE(YEAR(TERMIN),MONTH(TERMIN),VALUE(B30)),Feiertage!A:B,2,FALSE))</f>
        <v/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4.25" x14ac:dyDescent="0.2">
      <c r="A31" s="22" t="str">
        <f t="shared" si="0"/>
        <v>Di</v>
      </c>
      <c r="B31" s="30">
        <v>20</v>
      </c>
      <c r="C31" s="31"/>
      <c r="D31" s="31"/>
      <c r="E31" s="25"/>
      <c r="F31" s="71">
        <f>IF(FIND(A31,"Mo,Di,Mi,Do,Fr,Sa,So,  ")&lt;20,  IF(ISNA(VLOOKUP(DATE(YEAR(TERMIN),MONTH(TERMIN),B31),Feiertage!A:B,2,FALSE)), HLOOKUP(A31,$E$4:$K$5,2,FALSE),0),0)</f>
        <v>0</v>
      </c>
      <c r="G31" s="32">
        <f t="shared" si="1"/>
        <v>0</v>
      </c>
      <c r="H31" s="27">
        <f t="shared" si="2"/>
        <v>0</v>
      </c>
      <c r="I31" s="27">
        <f t="shared" si="3"/>
        <v>0</v>
      </c>
      <c r="J31" s="28" t="str">
        <f>IF(ISNA(VLOOKUP(DATE(YEAR(TERMIN),MONTH(TERMIN),VALUE(B31)),Feiertage!A:B,2,FALSE)),"",VLOOKUP(DATE(YEAR(TERMIN),MONTH(TERMIN),VALUE(B31)),Feiertage!A:B,2,FALSE))</f>
        <v/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4.25" x14ac:dyDescent="0.2">
      <c r="A32" s="22" t="str">
        <f t="shared" si="0"/>
        <v>Mi</v>
      </c>
      <c r="B32" s="30">
        <v>21</v>
      </c>
      <c r="C32" s="31"/>
      <c r="D32" s="31"/>
      <c r="E32" s="25"/>
      <c r="F32" s="71">
        <f>IF(FIND(A32,"Mo,Di,Mi,Do,Fr,Sa,So,  ")&lt;20,  IF(ISNA(VLOOKUP(DATE(YEAR(TERMIN),MONTH(TERMIN),B32),Feiertage!A:B,2,FALSE)), HLOOKUP(A32,$E$4:$K$5,2,FALSE),0),0)</f>
        <v>0</v>
      </c>
      <c r="G32" s="32">
        <f t="shared" si="1"/>
        <v>0</v>
      </c>
      <c r="H32" s="27">
        <f t="shared" si="2"/>
        <v>0</v>
      </c>
      <c r="I32" s="27">
        <f t="shared" si="3"/>
        <v>0</v>
      </c>
      <c r="J32" s="28" t="str">
        <f>IF(ISNA(VLOOKUP(DATE(YEAR(TERMIN),MONTH(TERMIN),VALUE(B32)),Feiertage!A:B,2,FALSE)),"",VLOOKUP(DATE(YEAR(TERMIN),MONTH(TERMIN),VALUE(B32)),Feiertage!A:B,2,FALSE))</f>
        <v/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30" ht="14.25" x14ac:dyDescent="0.2">
      <c r="A33" s="22" t="str">
        <f t="shared" si="0"/>
        <v>Do</v>
      </c>
      <c r="B33" s="30">
        <v>22</v>
      </c>
      <c r="C33" s="31"/>
      <c r="D33" s="31"/>
      <c r="E33" s="25"/>
      <c r="F33" s="71">
        <f>IF(FIND(A33,"Mo,Di,Mi,Do,Fr,Sa,So,  ")&lt;20,  IF(ISNA(VLOOKUP(DATE(YEAR(TERMIN),MONTH(TERMIN),B33),Feiertage!A:B,2,FALSE)), HLOOKUP(A33,$E$4:$K$5,2,FALSE),0),0)</f>
        <v>0</v>
      </c>
      <c r="G33" s="32">
        <f t="shared" si="1"/>
        <v>0</v>
      </c>
      <c r="H33" s="27">
        <f t="shared" si="2"/>
        <v>0</v>
      </c>
      <c r="I33" s="27">
        <f t="shared" si="3"/>
        <v>0</v>
      </c>
      <c r="J33" s="28" t="str">
        <f>IF(ISNA(VLOOKUP(DATE(YEAR(TERMIN),MONTH(TERMIN),VALUE(B33)),Feiertage!A:B,2,FALSE)),"",VLOOKUP(DATE(YEAR(TERMIN),MONTH(TERMIN),VALUE(B33)),Feiertage!A:B,2,FALSE))</f>
        <v/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30" ht="14.25" x14ac:dyDescent="0.2">
      <c r="A34" s="22" t="str">
        <f t="shared" si="0"/>
        <v>Fr</v>
      </c>
      <c r="B34" s="30">
        <v>23</v>
      </c>
      <c r="C34" s="31"/>
      <c r="D34" s="31"/>
      <c r="E34" s="25"/>
      <c r="F34" s="71">
        <f>IF(FIND(A34,"Mo,Di,Mi,Do,Fr,Sa,So,  ")&lt;20,  IF(ISNA(VLOOKUP(DATE(YEAR(TERMIN),MONTH(TERMIN),B34),Feiertage!A:B,2,FALSE)), HLOOKUP(A34,$E$4:$K$5,2,FALSE),0),0)</f>
        <v>0</v>
      </c>
      <c r="G34" s="32">
        <f t="shared" si="1"/>
        <v>0</v>
      </c>
      <c r="H34" s="27">
        <f t="shared" si="2"/>
        <v>0</v>
      </c>
      <c r="I34" s="27">
        <f t="shared" si="3"/>
        <v>0</v>
      </c>
      <c r="J34" s="28" t="str">
        <f>IF(ISNA(VLOOKUP(DATE(YEAR(TERMIN),MONTH(TERMIN),VALUE(B34)),Feiertage!A:B,2,FALSE)),"",VLOOKUP(DATE(YEAR(TERMIN),MONTH(TERMIN),VALUE(B34)),Feiertage!A:B,2,FALSE))</f>
        <v/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30" ht="14.25" x14ac:dyDescent="0.2">
      <c r="A35" s="22" t="str">
        <f t="shared" si="0"/>
        <v>Sa</v>
      </c>
      <c r="B35" s="30">
        <v>24</v>
      </c>
      <c r="C35" s="31"/>
      <c r="D35" s="31"/>
      <c r="E35" s="25"/>
      <c r="F35" s="71">
        <f>IF(FIND(A35,"Mo,Di,Mi,Do,Fr,Sa,So,  ")&lt;20,  IF(ISNA(VLOOKUP(DATE(YEAR(TERMIN),MONTH(TERMIN),B35),Feiertage!A:B,2,FALSE)), HLOOKUP(A35,$E$4:$K$5,2,FALSE),0),0)</f>
        <v>0</v>
      </c>
      <c r="G35" s="32">
        <f t="shared" si="1"/>
        <v>0</v>
      </c>
      <c r="H35" s="27">
        <f t="shared" si="2"/>
        <v>0</v>
      </c>
      <c r="I35" s="27">
        <f t="shared" si="3"/>
        <v>0</v>
      </c>
      <c r="J35" s="28" t="str">
        <f>IF(ISNA(VLOOKUP(DATE(YEAR(TERMIN),MONTH(TERMIN),VALUE(B35)),Feiertage!A:B,2,FALSE)),"",VLOOKUP(DATE(YEAR(TERMIN),MONTH(TERMIN),VALUE(B35)),Feiertage!A:B,2,FALSE))</f>
        <v/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30" ht="14.25" x14ac:dyDescent="0.2">
      <c r="A36" s="22" t="str">
        <f t="shared" si="0"/>
        <v>So</v>
      </c>
      <c r="B36" s="30">
        <v>25</v>
      </c>
      <c r="C36" s="31"/>
      <c r="D36" s="31"/>
      <c r="E36" s="25"/>
      <c r="F36" s="71">
        <f>IF(FIND(A36,"Mo,Di,Mi,Do,Fr,Sa,So,  ")&lt;20,  IF(ISNA(VLOOKUP(DATE(YEAR(TERMIN),MONTH(TERMIN),B36),Feiertage!A:B,2,FALSE)), HLOOKUP(A36,$E$4:$K$5,2,FALSE),0),0)</f>
        <v>0</v>
      </c>
      <c r="G36" s="32">
        <f t="shared" si="1"/>
        <v>0</v>
      </c>
      <c r="H36" s="27">
        <f t="shared" si="2"/>
        <v>0</v>
      </c>
      <c r="I36" s="27">
        <f t="shared" si="3"/>
        <v>0</v>
      </c>
      <c r="J36" s="28" t="str">
        <f>IF(ISNA(VLOOKUP(DATE(YEAR(TERMIN),MONTH(TERMIN),VALUE(B36)),Feiertage!A:B,2,FALSE)),"",VLOOKUP(DATE(YEAR(TERMIN),MONTH(TERMIN),VALUE(B36)),Feiertage!A:B,2,FALSE))</f>
        <v/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30" ht="14.25" x14ac:dyDescent="0.2">
      <c r="A37" s="22" t="str">
        <f t="shared" si="0"/>
        <v>Mo</v>
      </c>
      <c r="B37" s="30">
        <v>26</v>
      </c>
      <c r="C37" s="31"/>
      <c r="D37" s="31"/>
      <c r="E37" s="25"/>
      <c r="F37" s="71">
        <f>IF(FIND(A37,"Mo,Di,Mi,Do,Fr,Sa,So,  ")&lt;20,  IF(ISNA(VLOOKUP(DATE(YEAR(TERMIN),MONTH(TERMIN),B37),Feiertage!A:B,2,FALSE)), HLOOKUP(A37,$E$4:$K$5,2,FALSE),0),0)</f>
        <v>0</v>
      </c>
      <c r="G37" s="32">
        <f t="shared" si="1"/>
        <v>0</v>
      </c>
      <c r="H37" s="27">
        <f t="shared" si="2"/>
        <v>0</v>
      </c>
      <c r="I37" s="27">
        <f t="shared" si="3"/>
        <v>0</v>
      </c>
      <c r="J37" s="28" t="str">
        <f>IF(ISNA(VLOOKUP(DATE(YEAR(TERMIN),MONTH(TERMIN),VALUE(B37)),Feiertage!A:B,2,FALSE)),"",VLOOKUP(DATE(YEAR(TERMIN),MONTH(TERMIN),VALUE(B37)),Feiertage!A:B,2,FALSE))</f>
        <v/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30" ht="14.25" x14ac:dyDescent="0.2">
      <c r="A38" s="22" t="str">
        <f t="shared" si="0"/>
        <v>Di</v>
      </c>
      <c r="B38" s="30">
        <v>27</v>
      </c>
      <c r="C38" s="31"/>
      <c r="D38" s="31"/>
      <c r="E38" s="25"/>
      <c r="F38" s="71">
        <f>IF(FIND(A38,"Mo,Di,Mi,Do,Fr,Sa,So,  ")&lt;20,  IF(ISNA(VLOOKUP(DATE(YEAR(TERMIN),MONTH(TERMIN),B38),Feiertage!A:B,2,FALSE)), HLOOKUP(A38,$E$4:$K$5,2,FALSE),0),0)</f>
        <v>0</v>
      </c>
      <c r="G38" s="32">
        <f t="shared" si="1"/>
        <v>0</v>
      </c>
      <c r="H38" s="27">
        <f t="shared" si="2"/>
        <v>0</v>
      </c>
      <c r="I38" s="27">
        <f t="shared" si="3"/>
        <v>0</v>
      </c>
      <c r="J38" s="28" t="str">
        <f>IF(ISNA(VLOOKUP(DATE(YEAR(TERMIN),MONTH(TERMIN),VALUE(B38)),Feiertage!A:B,2,FALSE)),"",VLOOKUP(DATE(YEAR(TERMIN),MONTH(TERMIN),VALUE(B38)),Feiertage!A:B,2,FALSE))</f>
        <v/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30" ht="14.25" x14ac:dyDescent="0.2">
      <c r="A39" s="22" t="str">
        <f t="shared" si="0"/>
        <v>Mi</v>
      </c>
      <c r="B39" s="30">
        <v>28</v>
      </c>
      <c r="C39" s="31"/>
      <c r="D39" s="31"/>
      <c r="E39" s="25"/>
      <c r="F39" s="71">
        <f>IF(FIND(A39,"Mo,Di,Mi,Do,Fr,Sa,So,  ")&lt;20,  IF(ISNA(VLOOKUP(DATE(YEAR(TERMIN),MONTH(TERMIN),B39),Feiertage!A:B,2,FALSE)), HLOOKUP(A39,$E$4:$K$5,2,FALSE),0),0)</f>
        <v>0</v>
      </c>
      <c r="G39" s="32">
        <f t="shared" si="1"/>
        <v>0</v>
      </c>
      <c r="H39" s="27">
        <f t="shared" si="2"/>
        <v>0</v>
      </c>
      <c r="I39" s="27">
        <f t="shared" si="3"/>
        <v>0</v>
      </c>
      <c r="J39" s="28" t="str">
        <f>IF(ISNA(VLOOKUP(DATE(YEAR(TERMIN),MONTH(TERMIN),VALUE(B39)),Feiertage!A:B,2,FALSE)),"",VLOOKUP(DATE(YEAR(TERMIN),MONTH(TERMIN),VALUE(B39)),Feiertage!A:B,2,FALSE))</f>
        <v/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30" ht="14.25" x14ac:dyDescent="0.2">
      <c r="A40" s="22" t="str">
        <f>IF(MONTH(DATE(YEAR(TERMIN),MONTH(TERMIN),B37+3))=MONTH(TERMIN),TEXT(WEEKDAY(DATE(YEAR(TERMIN),MONTH(TERMIN),B37+3)),"TTT"),"  ")</f>
        <v>Do</v>
      </c>
      <c r="B40" s="30">
        <f>IF(A40&gt;"  ",B39+1,"  ")</f>
        <v>29</v>
      </c>
      <c r="C40" s="31"/>
      <c r="D40" s="31"/>
      <c r="E40" s="25"/>
      <c r="F40" s="71">
        <f>IF(FIND(A40,"Mo,Di,Mi,Do,Fr,Sa,So,  ")&lt;20,  IF(ISNA(VLOOKUP(DATE(YEAR(TERMIN),MONTH(TERMIN),B40),Feiertage!A:B,2,FALSE)), HLOOKUP(A40,$E$4:$K$5,2,FALSE),0),0)</f>
        <v>0</v>
      </c>
      <c r="G40" s="32">
        <f t="shared" si="1"/>
        <v>0</v>
      </c>
      <c r="H40" s="27">
        <f t="shared" si="2"/>
        <v>0</v>
      </c>
      <c r="I40" s="27">
        <f t="shared" si="3"/>
        <v>0</v>
      </c>
      <c r="J40" s="28" t="str">
        <f>IF(A40&gt;"  ", IF(ISNA(VLOOKUP(DATE(YEAR(TERMIN),MONTH(TERMIN),VALUE(B40)),Feiertage!A:B,2,FALSE)),"",VLOOKUP(DATE(YEAR(TERMIN),MONTH(TERMIN),VALUE(B40)),Feiertage!A:B,2,FALSE)),"Entfällt")</f>
        <v>Christ Himmelfahrt</v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30" ht="14.25" x14ac:dyDescent="0.2">
      <c r="A41" s="22" t="str">
        <f>IF(MONTH(DATE(YEAR(TERMIN),MONTH(TERMIN),B38+3))=MONTH(TERMIN),TEXT(WEEKDAY(DATE(YEAR(TERMIN),MONTH(TERMIN),B38+3)),"TTT"),"  ")</f>
        <v>Fr</v>
      </c>
      <c r="B41" s="30">
        <f>IF(A41&gt;"  ",B40+1,"  ")</f>
        <v>30</v>
      </c>
      <c r="C41" s="31"/>
      <c r="D41" s="31"/>
      <c r="E41" s="25"/>
      <c r="F41" s="71">
        <f>IF(FIND(A41,"Mo,Di,Mi,Do,Fr,Sa,So,  ")&lt;20,  IF(ISNA(VLOOKUP(DATE(YEAR(TERMIN),MONTH(TERMIN),B41),Feiertage!A:B,2,FALSE)), HLOOKUP(A41,$E$4:$K$5,2,FALSE),0),0)</f>
        <v>0</v>
      </c>
      <c r="G41" s="32">
        <f t="shared" si="1"/>
        <v>0</v>
      </c>
      <c r="H41" s="27">
        <f t="shared" si="2"/>
        <v>0</v>
      </c>
      <c r="I41" s="27">
        <f t="shared" si="3"/>
        <v>0</v>
      </c>
      <c r="J41" s="28" t="str">
        <f>IF(A41&gt;"  ", IF(ISNA(VLOOKUP(DATE(YEAR(TERMIN),MONTH(TERMIN),VALUE(B41)),Feiertage!A:B,2,FALSE)),"",VLOOKUP(DATE(YEAR(TERMIN),MONTH(TERMIN),VALUE(B41)),Feiertage!A:B,2,FALSE)),"Entfällt")</f>
        <v/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30" ht="14.25" x14ac:dyDescent="0.2">
      <c r="A42" s="22" t="str">
        <f>IF(MONTH(DATE(YEAR(TERMIN),MONTH(TERMIN),B39+3))=MONTH(TERMIN),TEXT(WEEKDAY(DATE(YEAR(TERMIN),MONTH(TERMIN),B39+3)),"TTT"),"  ")</f>
        <v>Sa</v>
      </c>
      <c r="B42" s="30">
        <f>IF(A42&gt;"  ",B41+1,"  ")</f>
        <v>31</v>
      </c>
      <c r="C42" s="34"/>
      <c r="D42" s="34"/>
      <c r="E42" s="35"/>
      <c r="F42" s="71">
        <f>IF(FIND(A42,"Mo,Di,Mi,Do,Fr,Sa,So,  ")&lt;20,  IF(ISNA(VLOOKUP(DATE(YEAR(TERMIN),MONTH(TERMIN),B42),Feiertage!A:B,2,FALSE)), HLOOKUP(A42,$E$4:$K$5,2,FALSE),0),0)</f>
        <v>0</v>
      </c>
      <c r="G42" s="32">
        <f t="shared" si="1"/>
        <v>0</v>
      </c>
      <c r="H42" s="27">
        <f t="shared" si="2"/>
        <v>0</v>
      </c>
      <c r="I42" s="27">
        <f>I41+H42</f>
        <v>0</v>
      </c>
      <c r="J42" s="28" t="str">
        <f>IF(A42&gt;"  ", IF(ISNA(VLOOKUP(DATE(YEAR(TERMIN),MONTH(TERMIN),VALUE(B42)),Feiertage!A:B,2,FALSE)),"",VLOOKUP(DATE(YEAR(TERMIN),MONTH(TERMIN),VALUE(B42)),Feiertage!A:B,2,FALSE)),"Entfällt")</f>
        <v/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30" ht="15.75" thickBot="1" x14ac:dyDescent="0.3">
      <c r="A43" s="75" t="s">
        <v>21</v>
      </c>
      <c r="B43" s="76"/>
      <c r="C43" s="76"/>
      <c r="D43" s="76"/>
      <c r="E43" s="63"/>
      <c r="F43" s="51">
        <f>SUM(F12:F42)</f>
        <v>0</v>
      </c>
      <c r="G43" s="52">
        <f>SUM(G12:G42)</f>
        <v>0</v>
      </c>
      <c r="H43" s="53">
        <f>SUM(H12:H42)</f>
        <v>0</v>
      </c>
      <c r="I43" s="54"/>
      <c r="J43" s="36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30" ht="15.75" thickBot="1" x14ac:dyDescent="0.3">
      <c r="E44" s="55" t="s">
        <v>20</v>
      </c>
      <c r="F44" s="58">
        <f>F43+F11</f>
        <v>0</v>
      </c>
      <c r="G44" s="58">
        <f>G43+G11</f>
        <v>0</v>
      </c>
      <c r="H44" s="64"/>
      <c r="I44" s="56">
        <f>I11+H43</f>
        <v>0</v>
      </c>
      <c r="J44" s="37" t="str">
        <f>CONCATENATE("entspricht: ",TEXT(ROUNDDOWN(I44,0),"##"),":",TEXT(ROUND((ABS(I44)-(ROUNDDOWN(ABS(I44),0)))*60,0),"0#")," Std.:Min.")</f>
        <v>entspricht: :0 Std.:Min.</v>
      </c>
      <c r="P44" s="38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ht="15" x14ac:dyDescent="0.25">
      <c r="A45" t="s">
        <v>22</v>
      </c>
      <c r="E45" s="59">
        <f>Dez.!F44</f>
        <v>0</v>
      </c>
      <c r="H45" s="39"/>
      <c r="I45" s="40"/>
      <c r="J45" s="41"/>
      <c r="P45" s="38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1:30" x14ac:dyDescent="0.2">
      <c r="A46" s="3" t="s">
        <v>36</v>
      </c>
      <c r="B46" s="3"/>
      <c r="C46" s="3"/>
      <c r="D46" s="3"/>
      <c r="E46" s="57">
        <f>G44</f>
        <v>0</v>
      </c>
      <c r="F46" s="3"/>
      <c r="P46" s="38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9" spans="1:30" ht="13.5" thickBot="1" x14ac:dyDescent="0.25">
      <c r="A49" s="42"/>
      <c r="B49" s="42"/>
      <c r="C49" s="42"/>
      <c r="D49" s="42"/>
      <c r="E49" s="42"/>
      <c r="F49" s="42"/>
      <c r="H49" s="3"/>
      <c r="I49" s="3"/>
      <c r="J49" s="3"/>
      <c r="P49" s="38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1:30" s="43" customFormat="1" x14ac:dyDescent="0.2">
      <c r="A50" s="43" t="s">
        <v>23</v>
      </c>
      <c r="H50" s="44"/>
      <c r="I50" s="44"/>
      <c r="J50" s="44"/>
      <c r="K50"/>
      <c r="L50"/>
      <c r="M50"/>
      <c r="N50"/>
      <c r="O50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1:30" x14ac:dyDescent="0.2">
      <c r="P51" s="38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x14ac:dyDescent="0.2">
      <c r="P52" s="38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x14ac:dyDescent="0.2">
      <c r="P53" s="38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x14ac:dyDescent="0.2">
      <c r="P54" s="38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x14ac:dyDescent="0.2">
      <c r="P55" s="38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x14ac:dyDescent="0.2">
      <c r="P56" s="38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x14ac:dyDescent="0.2">
      <c r="P57" s="38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x14ac:dyDescent="0.2">
      <c r="P58" s="3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x14ac:dyDescent="0.2"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x14ac:dyDescent="0.2"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x14ac:dyDescent="0.2"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x14ac:dyDescent="0.2"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x14ac:dyDescent="0.2"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x14ac:dyDescent="0.2"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7:30" x14ac:dyDescent="0.2"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7:30" x14ac:dyDescent="0.2"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7:30" x14ac:dyDescent="0.2"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7:30" x14ac:dyDescent="0.2"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7:30" x14ac:dyDescent="0.2"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7:30" x14ac:dyDescent="0.2"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7:30" x14ac:dyDescent="0.2"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7:30" x14ac:dyDescent="0.2"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7:30" x14ac:dyDescent="0.2"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17:30" x14ac:dyDescent="0.2"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7:30" x14ac:dyDescent="0.2"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spans="17:30" x14ac:dyDescent="0.2"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spans="17:30" x14ac:dyDescent="0.2"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7:30" x14ac:dyDescent="0.2"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7:30" x14ac:dyDescent="0.2"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7:30" x14ac:dyDescent="0.2"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7:30" x14ac:dyDescent="0.2"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7:30" x14ac:dyDescent="0.2"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7:30" x14ac:dyDescent="0.2"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7:30" x14ac:dyDescent="0.2"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7:30" x14ac:dyDescent="0.2"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7:30" x14ac:dyDescent="0.2"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7:30" x14ac:dyDescent="0.2"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7:30" x14ac:dyDescent="0.2"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7:30" x14ac:dyDescent="0.2"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7:30" x14ac:dyDescent="0.2"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7:30" x14ac:dyDescent="0.2"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7:30" x14ac:dyDescent="0.2"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7:30" x14ac:dyDescent="0.2"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7:30" x14ac:dyDescent="0.2"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7:30" x14ac:dyDescent="0.2"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7:30" x14ac:dyDescent="0.2"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7:30" x14ac:dyDescent="0.2"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7:30" x14ac:dyDescent="0.2"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7:30" x14ac:dyDescent="0.2"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7:30" x14ac:dyDescent="0.2"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7:30" x14ac:dyDescent="0.2"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7:30" x14ac:dyDescent="0.2"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7:30" x14ac:dyDescent="0.2"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7:30" x14ac:dyDescent="0.2"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7:30" x14ac:dyDescent="0.2"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7:30" x14ac:dyDescent="0.2"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7:30" x14ac:dyDescent="0.2"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7:30" x14ac:dyDescent="0.2"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7:30" x14ac:dyDescent="0.2"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7:30" x14ac:dyDescent="0.2"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7:30" x14ac:dyDescent="0.2"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7:30" x14ac:dyDescent="0.2"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7:30" x14ac:dyDescent="0.2"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7:30" x14ac:dyDescent="0.2"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7:30" x14ac:dyDescent="0.2"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7:30" x14ac:dyDescent="0.2"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7:30" x14ac:dyDescent="0.2"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7:30" x14ac:dyDescent="0.2"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7:30" x14ac:dyDescent="0.2"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7:30" x14ac:dyDescent="0.2"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7:30" x14ac:dyDescent="0.2"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7:30" x14ac:dyDescent="0.2"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7:30" x14ac:dyDescent="0.2"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7:30" x14ac:dyDescent="0.2"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7:30" x14ac:dyDescent="0.2"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7:30" x14ac:dyDescent="0.2"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7:30" x14ac:dyDescent="0.2"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7:30" x14ac:dyDescent="0.2"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7:30" x14ac:dyDescent="0.2"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7:30" x14ac:dyDescent="0.2"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7:30" x14ac:dyDescent="0.2"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7:30" x14ac:dyDescent="0.2"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7:30" x14ac:dyDescent="0.2"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7:30" x14ac:dyDescent="0.2"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7:30" x14ac:dyDescent="0.2"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7:30" x14ac:dyDescent="0.2"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</row>
    <row r="137" spans="17:30" x14ac:dyDescent="0.2"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7:30" x14ac:dyDescent="0.2"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7:30" x14ac:dyDescent="0.2"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7:30" x14ac:dyDescent="0.2"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</row>
    <row r="141" spans="17:30" x14ac:dyDescent="0.2"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</row>
    <row r="142" spans="17:30" x14ac:dyDescent="0.2"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</row>
    <row r="143" spans="17:30" x14ac:dyDescent="0.2"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</row>
    <row r="144" spans="17:30" x14ac:dyDescent="0.2"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7:30" x14ac:dyDescent="0.2"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7:30" x14ac:dyDescent="0.2"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</row>
    <row r="147" spans="17:30" x14ac:dyDescent="0.2"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</row>
    <row r="148" spans="17:30" x14ac:dyDescent="0.2"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</row>
    <row r="149" spans="17:30" x14ac:dyDescent="0.2"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</row>
    <row r="150" spans="17:30" x14ac:dyDescent="0.2"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</row>
    <row r="151" spans="17:30" x14ac:dyDescent="0.2"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</row>
    <row r="152" spans="17:30" x14ac:dyDescent="0.2"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</row>
    <row r="153" spans="17:30" x14ac:dyDescent="0.2"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</row>
    <row r="154" spans="17:30" x14ac:dyDescent="0.2"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</row>
    <row r="155" spans="17:30" x14ac:dyDescent="0.2"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</row>
    <row r="156" spans="17:30" x14ac:dyDescent="0.2"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</row>
    <row r="157" spans="17:30" x14ac:dyDescent="0.2"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</row>
    <row r="158" spans="17:30" x14ac:dyDescent="0.2"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</row>
    <row r="159" spans="17:30" x14ac:dyDescent="0.2"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</row>
    <row r="160" spans="17:30" x14ac:dyDescent="0.2"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</row>
    <row r="161" spans="17:30" x14ac:dyDescent="0.2"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</row>
    <row r="162" spans="17:30" x14ac:dyDescent="0.2"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</row>
    <row r="163" spans="17:30" x14ac:dyDescent="0.2"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</row>
    <row r="164" spans="17:30" x14ac:dyDescent="0.2"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7:30" x14ac:dyDescent="0.2"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7:30" x14ac:dyDescent="0.2"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</row>
    <row r="167" spans="17:30" x14ac:dyDescent="0.2"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</row>
    <row r="168" spans="17:30" x14ac:dyDescent="0.2"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</row>
    <row r="169" spans="17:30" x14ac:dyDescent="0.2"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</row>
    <row r="170" spans="17:30" x14ac:dyDescent="0.2"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</row>
    <row r="171" spans="17:30" x14ac:dyDescent="0.2"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</row>
    <row r="172" spans="17:30" x14ac:dyDescent="0.2"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</row>
  </sheetData>
  <mergeCells count="8">
    <mergeCell ref="A43:D43"/>
    <mergeCell ref="A10:B10"/>
    <mergeCell ref="D7:G7"/>
    <mergeCell ref="D2:H2"/>
    <mergeCell ref="A2:C2"/>
    <mergeCell ref="C8:D8"/>
    <mergeCell ref="A8:B9"/>
    <mergeCell ref="A4:D5"/>
  </mergeCells>
  <phoneticPr fontId="0" type="noConversion"/>
  <pageMargins left="0.78740157499999996" right="0.78740157499999996" top="0.984251969" bottom="0.984251969" header="0.4921259845" footer="0.4921259845"/>
  <pageSetup paperSize="9" scale="86" orientation="portrait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172"/>
  <sheetViews>
    <sheetView zoomScaleNormal="100" workbookViewId="0">
      <selection activeCell="D7" sqref="D7:G7"/>
    </sheetView>
  </sheetViews>
  <sheetFormatPr baseColWidth="10" defaultRowHeight="12.75" x14ac:dyDescent="0.2"/>
  <cols>
    <col min="1" max="1" width="4" customWidth="1"/>
    <col min="2" max="2" width="3.5703125" customWidth="1"/>
    <col min="3" max="4" width="9.7109375" customWidth="1"/>
    <col min="5" max="5" width="10.140625" customWidth="1"/>
    <col min="6" max="9" width="9.7109375" customWidth="1"/>
    <col min="10" max="10" width="24.28515625" customWidth="1"/>
    <col min="11" max="11" width="14.42578125" customWidth="1"/>
    <col min="12" max="12" width="24.140625" customWidth="1"/>
    <col min="16" max="16" width="11.42578125" style="2"/>
  </cols>
  <sheetData>
    <row r="1" spans="1:36" ht="25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 x14ac:dyDescent="0.2">
      <c r="A2" s="83" t="s">
        <v>0</v>
      </c>
      <c r="B2" s="84"/>
      <c r="C2" s="84"/>
      <c r="D2" s="81">
        <f>Mai!D2</f>
        <v>0</v>
      </c>
      <c r="E2" s="81"/>
      <c r="F2" s="81"/>
      <c r="G2" s="81"/>
      <c r="H2" s="82"/>
      <c r="I2" s="3"/>
      <c r="J2" s="4"/>
    </row>
    <row r="4" spans="1:36" ht="12.75" customHeight="1" x14ac:dyDescent="0.2">
      <c r="A4" s="90" t="s">
        <v>1</v>
      </c>
      <c r="B4" s="90"/>
      <c r="C4" s="90"/>
      <c r="D4" s="90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70" t="s">
        <v>39</v>
      </c>
      <c r="K4" s="70" t="s">
        <v>40</v>
      </c>
    </row>
    <row r="5" spans="1:36" x14ac:dyDescent="0.2">
      <c r="A5" s="90"/>
      <c r="B5" s="90"/>
      <c r="C5" s="90"/>
      <c r="D5" s="90"/>
      <c r="E5" s="6">
        <f>Mai!E5</f>
        <v>0</v>
      </c>
      <c r="F5" s="6">
        <f>Mai!F5</f>
        <v>0</v>
      </c>
      <c r="G5" s="6">
        <f>Mai!G5</f>
        <v>0</v>
      </c>
      <c r="H5" s="6">
        <f>Mai!H5</f>
        <v>0</v>
      </c>
      <c r="I5" s="6">
        <f>Mai!I5</f>
        <v>0</v>
      </c>
      <c r="J5" s="6">
        <f>Mai!J5</f>
        <v>0</v>
      </c>
      <c r="K5" s="6">
        <f>Mai!K5</f>
        <v>0</v>
      </c>
    </row>
    <row r="7" spans="1:36" ht="13.5" thickBot="1" x14ac:dyDescent="0.25">
      <c r="A7" t="s">
        <v>7</v>
      </c>
      <c r="D7" s="79">
        <f>DATE(2025,6,1)</f>
        <v>45809</v>
      </c>
      <c r="E7" s="79"/>
      <c r="F7" s="80"/>
      <c r="G7" s="80"/>
    </row>
    <row r="8" spans="1:36" ht="22.5" x14ac:dyDescent="0.2">
      <c r="A8" s="86" t="s">
        <v>8</v>
      </c>
      <c r="B8" s="87"/>
      <c r="C8" s="85" t="s">
        <v>9</v>
      </c>
      <c r="D8" s="85"/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8" t="s">
        <v>15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ht="13.5" thickBot="1" x14ac:dyDescent="0.25">
      <c r="A9" s="88"/>
      <c r="B9" s="89"/>
      <c r="C9" s="10" t="s">
        <v>16</v>
      </c>
      <c r="D9" s="10" t="s">
        <v>17</v>
      </c>
      <c r="E9" s="11"/>
      <c r="F9" s="11"/>
      <c r="G9" s="10"/>
      <c r="H9" s="11" t="s">
        <v>18</v>
      </c>
      <c r="I9" s="11" t="s">
        <v>18</v>
      </c>
      <c r="J9" s="12"/>
      <c r="P9"/>
    </row>
    <row r="10" spans="1:36" s="15" customFormat="1" ht="15" thickBot="1" x14ac:dyDescent="0.25">
      <c r="A10" s="77" t="s">
        <v>19</v>
      </c>
      <c r="B10" s="78"/>
      <c r="C10" s="13">
        <v>0.3125</v>
      </c>
      <c r="D10" s="13">
        <v>0.66666666666666696</v>
      </c>
      <c r="E10" s="62">
        <v>1.0416666666666701E-2</v>
      </c>
      <c r="F10" s="47">
        <v>0.32083333333333303</v>
      </c>
      <c r="G10" s="48">
        <f>IF(D10-C10=0,0, IF(D10-C10-E10&lt;TIMEVALUE("6:00"),D10-C10-E10, IF(D10-C10&lt;TIMEVALUE("6:30"),TIMEVALUE("6:00"),D10-C10-E10-TIMEVALUE("0:30"))))</f>
        <v>0.32291666666666702</v>
      </c>
      <c r="H10" s="49">
        <f>((HOUR(G10)*60+MINUTE(G10))-(HOUR(F10)*60+MINUTE(F10)))/60</f>
        <v>0.05</v>
      </c>
      <c r="I10" s="50" t="str">
        <f>IF(ISERROR(I9+H10),"",I9+H10)</f>
        <v/>
      </c>
      <c r="J10" s="14"/>
      <c r="K10"/>
      <c r="L10"/>
      <c r="M10"/>
      <c r="N10"/>
      <c r="O10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36" s="15" customFormat="1" ht="15.75" thickBot="1" x14ac:dyDescent="0.3">
      <c r="A11" s="17"/>
      <c r="B11" s="18"/>
      <c r="C11" s="19"/>
      <c r="D11" s="19"/>
      <c r="E11" s="20" t="s">
        <v>20</v>
      </c>
      <c r="F11" s="60">
        <f>Mai!F44</f>
        <v>0</v>
      </c>
      <c r="G11" s="60">
        <f>Mai!G44</f>
        <v>0</v>
      </c>
      <c r="H11" s="68"/>
      <c r="I11" s="67">
        <f>Mai!I44</f>
        <v>0</v>
      </c>
      <c r="J11" s="21"/>
      <c r="K11"/>
      <c r="L11"/>
      <c r="M11"/>
      <c r="N11"/>
      <c r="O11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36" ht="14.25" x14ac:dyDescent="0.2">
      <c r="A12" s="22" t="str">
        <f t="shared" ref="A12:A39" si="0">TEXT(WEEKDAY(DATE(YEAR(TERMIN),MONTH(TERMIN),B12)),"TTT")</f>
        <v>So</v>
      </c>
      <c r="B12" s="23">
        <v>1</v>
      </c>
      <c r="C12" s="24"/>
      <c r="D12" s="24"/>
      <c r="E12" s="25"/>
      <c r="F12" s="26">
        <f>IF(FIND(A12,"Mo,Di,Mi,Do,Fr,Sa,So,  ")&lt;20,  IF(ISNA(VLOOKUP(DATE(YEAR(TERMIN),MONTH(TERMIN),B12),Feiertage!A:B,2,FALSE)), HLOOKUP(A12,$E$4:$K$5,2,FALSE),0),0)</f>
        <v>0</v>
      </c>
      <c r="G12" s="32">
        <f t="shared" ref="G12:G42" si="1">IF(ISBLANK(C12),0, IF(ISTEXT(C12),F12,   IF(D12-C12-E12&lt;TIMEVALUE("6:00"),D12-C12-E12, IF(D12-C12&lt;TIMEVALUE("6:30"),TIMEVALUE("6:00"),D12-C12-E12-TIMEVALUE("0:30")))))</f>
        <v>0</v>
      </c>
      <c r="H12" s="27">
        <f t="shared" ref="H12:H42" si="2">((HOUR(G12)*60+MINUTE(G12))-(HOUR(F12)*60+MINUTE(F12)))/60</f>
        <v>0</v>
      </c>
      <c r="I12" s="65">
        <f t="shared" ref="I12:I41" si="3">IF(ISERROR(I11+H12),"",I11+H12)</f>
        <v>0</v>
      </c>
      <c r="J12" s="28" t="str">
        <f>IF(ISNA(VLOOKUP(DATE(YEAR(TERMIN),MONTH(TERMIN),VALUE(B12)),Feiertage!A:B,2,FALSE)),"",VLOOKUP(DATE(YEAR(TERMIN),MONTH(TERMIN),VALUE(B12)),Feiertage!A:B,2,FALSE))</f>
        <v/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36" ht="14.25" x14ac:dyDescent="0.2">
      <c r="A13" s="22" t="str">
        <f t="shared" si="0"/>
        <v>Mo</v>
      </c>
      <c r="B13" s="30">
        <v>2</v>
      </c>
      <c r="C13" s="31"/>
      <c r="D13" s="31"/>
      <c r="E13" s="25"/>
      <c r="F13" s="71">
        <f>IF(FIND(A13,"Mo,Di,Mi,Do,Fr,Sa,So,  ")&lt;20,  IF(ISNA(VLOOKUP(DATE(YEAR(TERMIN),MONTH(TERMIN),B13),Feiertage!A:B,2,FALSE)), HLOOKUP(A13,$E$4:$K$5,2,FALSE),0),0)</f>
        <v>0</v>
      </c>
      <c r="G13" s="32">
        <f t="shared" si="1"/>
        <v>0</v>
      </c>
      <c r="H13" s="27">
        <f t="shared" si="2"/>
        <v>0</v>
      </c>
      <c r="I13" s="27">
        <f t="shared" si="3"/>
        <v>0</v>
      </c>
      <c r="J13" s="28" t="str">
        <f>IF(ISNA(VLOOKUP(DATE(YEAR(TERMIN),MONTH(TERMIN),VALUE(B13)),Feiertage!A:B,2,FALSE)),"",VLOOKUP(DATE(YEAR(TERMIN),MONTH(TERMIN),VALUE(B13)),Feiertage!A:B,2,FALSE))</f>
        <v/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36" ht="14.25" x14ac:dyDescent="0.2">
      <c r="A14" s="22" t="str">
        <f t="shared" si="0"/>
        <v>Di</v>
      </c>
      <c r="B14" s="30">
        <v>3</v>
      </c>
      <c r="C14" s="31"/>
      <c r="D14" s="31"/>
      <c r="E14" s="25"/>
      <c r="F14" s="71">
        <f>IF(FIND(A14,"Mo,Di,Mi,Do,Fr,Sa,So,  ")&lt;20,  IF(ISNA(VLOOKUP(DATE(YEAR(TERMIN),MONTH(TERMIN),B14),Feiertage!A:B,2,FALSE)), HLOOKUP(A14,$E$4:$K$5,2,FALSE),0),0)</f>
        <v>0</v>
      </c>
      <c r="G14" s="32">
        <f t="shared" si="1"/>
        <v>0</v>
      </c>
      <c r="H14" s="27">
        <f t="shared" si="2"/>
        <v>0</v>
      </c>
      <c r="I14" s="27">
        <f t="shared" si="3"/>
        <v>0</v>
      </c>
      <c r="J14" s="28" t="str">
        <f>IF(ISNA(VLOOKUP(DATE(YEAR(TERMIN),MONTH(TERMIN),VALUE(B14)),Feiertage!A:B,2,FALSE)),"",VLOOKUP(DATE(YEAR(TERMIN),MONTH(TERMIN),VALUE(B14)),Feiertage!A:B,2,FALSE))</f>
        <v/>
      </c>
      <c r="K14" s="33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36" ht="14.25" x14ac:dyDescent="0.2">
      <c r="A15" s="22" t="str">
        <f t="shared" si="0"/>
        <v>Mi</v>
      </c>
      <c r="B15" s="30">
        <v>4</v>
      </c>
      <c r="C15" s="31"/>
      <c r="D15" s="31"/>
      <c r="E15" s="25"/>
      <c r="F15" s="71">
        <f>IF(FIND(A15,"Mo,Di,Mi,Do,Fr,Sa,So,  ")&lt;20,  IF(ISNA(VLOOKUP(DATE(YEAR(TERMIN),MONTH(TERMIN),B15),Feiertage!A:B,2,FALSE)), HLOOKUP(A15,$E$4:$K$5,2,FALSE),0),0)</f>
        <v>0</v>
      </c>
      <c r="G15" s="32">
        <f t="shared" si="1"/>
        <v>0</v>
      </c>
      <c r="H15" s="27">
        <f t="shared" si="2"/>
        <v>0</v>
      </c>
      <c r="I15" s="27">
        <f t="shared" si="3"/>
        <v>0</v>
      </c>
      <c r="J15" s="28" t="str">
        <f>IF(ISNA(VLOOKUP(DATE(YEAR(TERMIN),MONTH(TERMIN),VALUE(B15)),Feiertage!A:B,2,FALSE)),"",VLOOKUP(DATE(YEAR(TERMIN),MONTH(TERMIN),VALUE(B15)),Feiertage!A:B,2,FALSE))</f>
        <v/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36" ht="14.25" x14ac:dyDescent="0.2">
      <c r="A16" s="22" t="str">
        <f t="shared" si="0"/>
        <v>Do</v>
      </c>
      <c r="B16" s="30">
        <v>5</v>
      </c>
      <c r="C16" s="31"/>
      <c r="D16" s="31"/>
      <c r="E16" s="25"/>
      <c r="F16" s="71">
        <f>IF(FIND(A16,"Mo,Di,Mi,Do,Fr,Sa,So,  ")&lt;20,  IF(ISNA(VLOOKUP(DATE(YEAR(TERMIN),MONTH(TERMIN),B16),Feiertage!A:B,2,FALSE)), HLOOKUP(A16,$E$4:$K$5,2,FALSE),0),0)</f>
        <v>0</v>
      </c>
      <c r="G16" s="32">
        <f t="shared" si="1"/>
        <v>0</v>
      </c>
      <c r="H16" s="27">
        <f t="shared" si="2"/>
        <v>0</v>
      </c>
      <c r="I16" s="27">
        <f t="shared" si="3"/>
        <v>0</v>
      </c>
      <c r="J16" s="28" t="str">
        <f>IF(ISNA(VLOOKUP(DATE(YEAR(TERMIN),MONTH(TERMIN),VALUE(B16)),Feiertage!A:B,2,FALSE)),"",VLOOKUP(DATE(YEAR(TERMIN),MONTH(TERMIN),VALUE(B16)),Feiertage!A:B,2,FALSE))</f>
        <v/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4.25" x14ac:dyDescent="0.2">
      <c r="A17" s="22" t="str">
        <f t="shared" si="0"/>
        <v>Fr</v>
      </c>
      <c r="B17" s="30">
        <v>6</v>
      </c>
      <c r="C17" s="31"/>
      <c r="D17" s="31"/>
      <c r="E17" s="25"/>
      <c r="F17" s="71">
        <f>IF(FIND(A17,"Mo,Di,Mi,Do,Fr,Sa,So,  ")&lt;20,  IF(ISNA(VLOOKUP(DATE(YEAR(TERMIN),MONTH(TERMIN),B17),Feiertage!A:B,2,FALSE)), HLOOKUP(A17,$E$4:$K$5,2,FALSE),0),0)</f>
        <v>0</v>
      </c>
      <c r="G17" s="32">
        <f t="shared" si="1"/>
        <v>0</v>
      </c>
      <c r="H17" s="27">
        <f t="shared" si="2"/>
        <v>0</v>
      </c>
      <c r="I17" s="27">
        <f t="shared" si="3"/>
        <v>0</v>
      </c>
      <c r="J17" s="28" t="str">
        <f>IF(ISNA(VLOOKUP(DATE(YEAR(TERMIN),MONTH(TERMIN),VALUE(B17)),Feiertage!A:B,2,FALSE)),"",VLOOKUP(DATE(YEAR(TERMIN),MONTH(TERMIN),VALUE(B17)),Feiertage!A:B,2,FALSE))</f>
        <v/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4.25" x14ac:dyDescent="0.2">
      <c r="A18" s="22" t="str">
        <f t="shared" si="0"/>
        <v>Sa</v>
      </c>
      <c r="B18" s="30">
        <v>7</v>
      </c>
      <c r="C18" s="31"/>
      <c r="D18" s="31"/>
      <c r="E18" s="25"/>
      <c r="F18" s="71">
        <f>IF(FIND(A18,"Mo,Di,Mi,Do,Fr,Sa,So,  ")&lt;20,  IF(ISNA(VLOOKUP(DATE(YEAR(TERMIN),MONTH(TERMIN),B18),Feiertage!A:B,2,FALSE)), HLOOKUP(A18,$E$4:$K$5,2,FALSE),0),0)</f>
        <v>0</v>
      </c>
      <c r="G18" s="32">
        <f t="shared" si="1"/>
        <v>0</v>
      </c>
      <c r="H18" s="27">
        <f t="shared" si="2"/>
        <v>0</v>
      </c>
      <c r="I18" s="27">
        <f t="shared" si="3"/>
        <v>0</v>
      </c>
      <c r="J18" s="28" t="str">
        <f>IF(ISNA(VLOOKUP(DATE(YEAR(TERMIN),MONTH(TERMIN),VALUE(B18)),Feiertage!A:B,2,FALSE)),"",VLOOKUP(DATE(YEAR(TERMIN),MONTH(TERMIN),VALUE(B18)),Feiertage!A:B,2,FALSE))</f>
        <v/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14.25" x14ac:dyDescent="0.2">
      <c r="A19" s="22" t="str">
        <f t="shared" si="0"/>
        <v>So</v>
      </c>
      <c r="B19" s="30">
        <v>8</v>
      </c>
      <c r="C19" s="31"/>
      <c r="D19" s="31"/>
      <c r="E19" s="25"/>
      <c r="F19" s="71">
        <f>IF(FIND(A19,"Mo,Di,Mi,Do,Fr,Sa,So,  ")&lt;20,  IF(ISNA(VLOOKUP(DATE(YEAR(TERMIN),MONTH(TERMIN),B19),Feiertage!A:B,2,FALSE)), HLOOKUP(A19,$E$4:$K$5,2,FALSE),0),0)</f>
        <v>0</v>
      </c>
      <c r="G19" s="32">
        <f t="shared" si="1"/>
        <v>0</v>
      </c>
      <c r="H19" s="27">
        <f t="shared" si="2"/>
        <v>0</v>
      </c>
      <c r="I19" s="27">
        <f t="shared" si="3"/>
        <v>0</v>
      </c>
      <c r="J19" s="28" t="str">
        <f>IF(ISNA(VLOOKUP(DATE(YEAR(TERMIN),MONTH(TERMIN),VALUE(B19)),Feiertage!A:B,2,FALSE)),"",VLOOKUP(DATE(YEAR(TERMIN),MONTH(TERMIN),VALUE(B19)),Feiertage!A:B,2,FALSE))</f>
        <v/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4.25" x14ac:dyDescent="0.2">
      <c r="A20" s="22" t="str">
        <f t="shared" si="0"/>
        <v>Mo</v>
      </c>
      <c r="B20" s="30">
        <v>9</v>
      </c>
      <c r="C20" s="31"/>
      <c r="D20" s="31"/>
      <c r="E20" s="25"/>
      <c r="F20" s="71">
        <f>IF(FIND(A20,"Mo,Di,Mi,Do,Fr,Sa,So,  ")&lt;20,  IF(ISNA(VLOOKUP(DATE(YEAR(TERMIN),MONTH(TERMIN),B20),Feiertage!A:B,2,FALSE)), HLOOKUP(A20,$E$4:$K$5,2,FALSE),0),0)</f>
        <v>0</v>
      </c>
      <c r="G20" s="32">
        <f t="shared" si="1"/>
        <v>0</v>
      </c>
      <c r="H20" s="27">
        <f t="shared" si="2"/>
        <v>0</v>
      </c>
      <c r="I20" s="27">
        <f t="shared" si="3"/>
        <v>0</v>
      </c>
      <c r="J20" s="28" t="str">
        <f>IF(ISNA(VLOOKUP(DATE(YEAR(TERMIN),MONTH(TERMIN),VALUE(B20)),Feiertage!A:B,2,FALSE)),"",VLOOKUP(DATE(YEAR(TERMIN),MONTH(TERMIN),VALUE(B20)),Feiertage!A:B,2,FALSE))</f>
        <v>Pfingstmontag</v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4.25" x14ac:dyDescent="0.2">
      <c r="A21" s="22" t="str">
        <f t="shared" si="0"/>
        <v>Di</v>
      </c>
      <c r="B21" s="30">
        <v>10</v>
      </c>
      <c r="C21" s="31"/>
      <c r="D21" s="31"/>
      <c r="E21" s="25"/>
      <c r="F21" s="71">
        <f>IF(FIND(A21,"Mo,Di,Mi,Do,Fr,Sa,So,  ")&lt;20,  IF(ISNA(VLOOKUP(DATE(YEAR(TERMIN),MONTH(TERMIN),B21),Feiertage!A:B,2,FALSE)), HLOOKUP(A21,$E$4:$K$5,2,FALSE),0),0)</f>
        <v>0</v>
      </c>
      <c r="G21" s="32">
        <f t="shared" si="1"/>
        <v>0</v>
      </c>
      <c r="H21" s="27">
        <f t="shared" si="2"/>
        <v>0</v>
      </c>
      <c r="I21" s="27">
        <f t="shared" si="3"/>
        <v>0</v>
      </c>
      <c r="J21" s="28" t="str">
        <f>IF(ISNA(VLOOKUP(DATE(YEAR(TERMIN),MONTH(TERMIN),VALUE(B21)),Feiertage!A:B,2,FALSE)),"",VLOOKUP(DATE(YEAR(TERMIN),MONTH(TERMIN),VALUE(B21)),Feiertage!A:B,2,FALSE))</f>
        <v/>
      </c>
      <c r="K21" s="66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14.25" x14ac:dyDescent="0.2">
      <c r="A22" s="22" t="str">
        <f t="shared" si="0"/>
        <v>Mi</v>
      </c>
      <c r="B22" s="30">
        <v>11</v>
      </c>
      <c r="C22" s="31"/>
      <c r="D22" s="31"/>
      <c r="E22" s="25"/>
      <c r="F22" s="71">
        <f>IF(FIND(A22,"Mo,Di,Mi,Do,Fr,Sa,So,  ")&lt;20,  IF(ISNA(VLOOKUP(DATE(YEAR(TERMIN),MONTH(TERMIN),B22),Feiertage!A:B,2,FALSE)), HLOOKUP(A22,$E$4:$K$5,2,FALSE),0),0)</f>
        <v>0</v>
      </c>
      <c r="G22" s="32">
        <f t="shared" si="1"/>
        <v>0</v>
      </c>
      <c r="H22" s="27">
        <f t="shared" si="2"/>
        <v>0</v>
      </c>
      <c r="I22" s="27">
        <f t="shared" si="3"/>
        <v>0</v>
      </c>
      <c r="J22" s="28" t="str">
        <f>IF(ISNA(VLOOKUP(DATE(YEAR(TERMIN),MONTH(TERMIN),VALUE(B22)),Feiertage!A:B,2,FALSE)),"",VLOOKUP(DATE(YEAR(TERMIN),MONTH(TERMIN),VALUE(B22)),Feiertage!A:B,2,FALSE))</f>
        <v/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14.25" x14ac:dyDescent="0.2">
      <c r="A23" s="22" t="str">
        <f t="shared" si="0"/>
        <v>Do</v>
      </c>
      <c r="B23" s="30">
        <v>12</v>
      </c>
      <c r="C23" s="31"/>
      <c r="D23" s="31"/>
      <c r="E23" s="25"/>
      <c r="F23" s="71">
        <f>IF(FIND(A23,"Mo,Di,Mi,Do,Fr,Sa,So,  ")&lt;20,  IF(ISNA(VLOOKUP(DATE(YEAR(TERMIN),MONTH(TERMIN),B23),Feiertage!A:B,2,FALSE)), HLOOKUP(A23,$E$4:$K$5,2,FALSE),0),0)</f>
        <v>0</v>
      </c>
      <c r="G23" s="32">
        <f t="shared" si="1"/>
        <v>0</v>
      </c>
      <c r="H23" s="27">
        <f t="shared" si="2"/>
        <v>0</v>
      </c>
      <c r="I23" s="27">
        <f t="shared" si="3"/>
        <v>0</v>
      </c>
      <c r="J23" s="28" t="str">
        <f>IF(ISNA(VLOOKUP(DATE(YEAR(TERMIN),MONTH(TERMIN),VALUE(B23)),Feiertage!A:B,2,FALSE)),"",VLOOKUP(DATE(YEAR(TERMIN),MONTH(TERMIN),VALUE(B23)),Feiertage!A:B,2,FALSE))</f>
        <v/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4.25" x14ac:dyDescent="0.2">
      <c r="A24" s="22" t="str">
        <f t="shared" si="0"/>
        <v>Fr</v>
      </c>
      <c r="B24" s="30">
        <v>13</v>
      </c>
      <c r="C24" s="31"/>
      <c r="D24" s="31"/>
      <c r="E24" s="25"/>
      <c r="F24" s="71">
        <f>IF(FIND(A24,"Mo,Di,Mi,Do,Fr,Sa,So,  ")&lt;20,  IF(ISNA(VLOOKUP(DATE(YEAR(TERMIN),MONTH(TERMIN),B24),Feiertage!A:B,2,FALSE)), HLOOKUP(A24,$E$4:$K$5,2,FALSE),0),0)</f>
        <v>0</v>
      </c>
      <c r="G24" s="32">
        <f t="shared" si="1"/>
        <v>0</v>
      </c>
      <c r="H24" s="27">
        <f t="shared" si="2"/>
        <v>0</v>
      </c>
      <c r="I24" s="27">
        <f t="shared" si="3"/>
        <v>0</v>
      </c>
      <c r="J24" s="28" t="str">
        <f>IF(ISNA(VLOOKUP(DATE(YEAR(TERMIN),MONTH(TERMIN),VALUE(B24)),Feiertage!A:B,2,FALSE)),"",VLOOKUP(DATE(YEAR(TERMIN),MONTH(TERMIN),VALUE(B24)),Feiertage!A:B,2,FALSE))</f>
        <v/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14.25" x14ac:dyDescent="0.2">
      <c r="A25" s="22" t="str">
        <f t="shared" si="0"/>
        <v>Sa</v>
      </c>
      <c r="B25" s="30">
        <v>14</v>
      </c>
      <c r="C25" s="31"/>
      <c r="D25" s="31"/>
      <c r="E25" s="25"/>
      <c r="F25" s="71">
        <f>IF(FIND(A25,"Mo,Di,Mi,Do,Fr,Sa,So,  ")&lt;20,  IF(ISNA(VLOOKUP(DATE(YEAR(TERMIN),MONTH(TERMIN),B25),Feiertage!A:B,2,FALSE)), HLOOKUP(A25,$E$4:$K$5,2,FALSE),0),0)</f>
        <v>0</v>
      </c>
      <c r="G25" s="32">
        <f t="shared" si="1"/>
        <v>0</v>
      </c>
      <c r="H25" s="27">
        <f t="shared" si="2"/>
        <v>0</v>
      </c>
      <c r="I25" s="27">
        <f t="shared" si="3"/>
        <v>0</v>
      </c>
      <c r="J25" s="28" t="str">
        <f>IF(ISNA(VLOOKUP(DATE(YEAR(TERMIN),MONTH(TERMIN),VALUE(B25)),Feiertage!A:B,2,FALSE)),"",VLOOKUP(DATE(YEAR(TERMIN),MONTH(TERMIN),VALUE(B25)),Feiertage!A:B,2,FALSE))</f>
        <v/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4.25" x14ac:dyDescent="0.2">
      <c r="A26" s="22" t="str">
        <f t="shared" si="0"/>
        <v>So</v>
      </c>
      <c r="B26" s="30">
        <v>15</v>
      </c>
      <c r="C26" s="31"/>
      <c r="D26" s="31"/>
      <c r="E26" s="25"/>
      <c r="F26" s="71">
        <f>IF(FIND(A26,"Mo,Di,Mi,Do,Fr,Sa,So,  ")&lt;20,  IF(ISNA(VLOOKUP(DATE(YEAR(TERMIN),MONTH(TERMIN),B26),Feiertage!A:B,2,FALSE)), HLOOKUP(A26,$E$4:$K$5,2,FALSE),0),0)</f>
        <v>0</v>
      </c>
      <c r="G26" s="32">
        <f t="shared" si="1"/>
        <v>0</v>
      </c>
      <c r="H26" s="27">
        <f t="shared" si="2"/>
        <v>0</v>
      </c>
      <c r="I26" s="27">
        <f t="shared" si="3"/>
        <v>0</v>
      </c>
      <c r="J26" s="28" t="str">
        <f>IF(ISNA(VLOOKUP(DATE(YEAR(TERMIN),MONTH(TERMIN),VALUE(B26)),Feiertage!A:B,2,FALSE)),"",VLOOKUP(DATE(YEAR(TERMIN),MONTH(TERMIN),VALUE(B26)),Feiertage!A:B,2,FALSE))</f>
        <v/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14.25" x14ac:dyDescent="0.2">
      <c r="A27" s="22" t="str">
        <f t="shared" si="0"/>
        <v>Mo</v>
      </c>
      <c r="B27" s="30">
        <v>16</v>
      </c>
      <c r="C27" s="31"/>
      <c r="D27" s="31"/>
      <c r="E27" s="25"/>
      <c r="F27" s="71">
        <f>IF(FIND(A27,"Mo,Di,Mi,Do,Fr,Sa,So,  ")&lt;20,  IF(ISNA(VLOOKUP(DATE(YEAR(TERMIN),MONTH(TERMIN),B27),Feiertage!A:B,2,FALSE)), HLOOKUP(A27,$E$4:$K$5,2,FALSE),0),0)</f>
        <v>0</v>
      </c>
      <c r="G27" s="32">
        <f t="shared" si="1"/>
        <v>0</v>
      </c>
      <c r="H27" s="27">
        <f t="shared" si="2"/>
        <v>0</v>
      </c>
      <c r="I27" s="27">
        <f t="shared" si="3"/>
        <v>0</v>
      </c>
      <c r="J27" s="28" t="str">
        <f>IF(ISNA(VLOOKUP(DATE(YEAR(TERMIN),MONTH(TERMIN),VALUE(B27)),Feiertage!A:B,2,FALSE)),"",VLOOKUP(DATE(YEAR(TERMIN),MONTH(TERMIN),VALUE(B27)),Feiertage!A:B,2,FALSE))</f>
        <v/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4.25" x14ac:dyDescent="0.2">
      <c r="A28" s="22" t="str">
        <f t="shared" si="0"/>
        <v>Di</v>
      </c>
      <c r="B28" s="30">
        <v>17</v>
      </c>
      <c r="C28" s="31"/>
      <c r="D28" s="31"/>
      <c r="E28" s="25"/>
      <c r="F28" s="71">
        <f>IF(FIND(A28,"Mo,Di,Mi,Do,Fr,Sa,So,  ")&lt;20,  IF(ISNA(VLOOKUP(DATE(YEAR(TERMIN),MONTH(TERMIN),B28),Feiertage!A:B,2,FALSE)), HLOOKUP(A28,$E$4:$K$5,2,FALSE),0),0)</f>
        <v>0</v>
      </c>
      <c r="G28" s="32">
        <f t="shared" si="1"/>
        <v>0</v>
      </c>
      <c r="H28" s="27">
        <f t="shared" si="2"/>
        <v>0</v>
      </c>
      <c r="I28" s="27">
        <f t="shared" si="3"/>
        <v>0</v>
      </c>
      <c r="J28" s="28" t="str">
        <f>IF(ISNA(VLOOKUP(DATE(YEAR(TERMIN),MONTH(TERMIN),VALUE(B28)),Feiertage!A:B,2,FALSE)),"",VLOOKUP(DATE(YEAR(TERMIN),MONTH(TERMIN),VALUE(B28)),Feiertage!A:B,2,FALSE))</f>
        <v/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14.25" x14ac:dyDescent="0.2">
      <c r="A29" s="22" t="str">
        <f t="shared" si="0"/>
        <v>Mi</v>
      </c>
      <c r="B29" s="30">
        <v>18</v>
      </c>
      <c r="C29" s="31"/>
      <c r="D29" s="31"/>
      <c r="E29" s="25"/>
      <c r="F29" s="71">
        <f>IF(FIND(A29,"Mo,Di,Mi,Do,Fr,Sa,So,  ")&lt;20,  IF(ISNA(VLOOKUP(DATE(YEAR(TERMIN),MONTH(TERMIN),B29),Feiertage!A:B,2,FALSE)), HLOOKUP(A29,$E$4:$K$5,2,FALSE),0),0)</f>
        <v>0</v>
      </c>
      <c r="G29" s="32">
        <f t="shared" si="1"/>
        <v>0</v>
      </c>
      <c r="H29" s="27">
        <f t="shared" si="2"/>
        <v>0</v>
      </c>
      <c r="I29" s="27">
        <f t="shared" si="3"/>
        <v>0</v>
      </c>
      <c r="J29" s="28" t="str">
        <f>IF(ISNA(VLOOKUP(DATE(YEAR(TERMIN),MONTH(TERMIN),VALUE(B29)),Feiertage!A:B,2,FALSE)),"",VLOOKUP(DATE(YEAR(TERMIN),MONTH(TERMIN),VALUE(B29)),Feiertage!A:B,2,FALSE))</f>
        <v/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4.25" x14ac:dyDescent="0.2">
      <c r="A30" s="22" t="str">
        <f t="shared" si="0"/>
        <v>Do</v>
      </c>
      <c r="B30" s="30">
        <v>19</v>
      </c>
      <c r="C30" s="31"/>
      <c r="D30" s="31"/>
      <c r="E30" s="25"/>
      <c r="F30" s="71">
        <f>IF(FIND(A30,"Mo,Di,Mi,Do,Fr,Sa,So,  ")&lt;20,  IF(ISNA(VLOOKUP(DATE(YEAR(TERMIN),MONTH(TERMIN),B30),Feiertage!A:B,2,FALSE)), HLOOKUP(A30,$E$4:$K$5,2,FALSE),0),0)</f>
        <v>0</v>
      </c>
      <c r="G30" s="32">
        <f t="shared" si="1"/>
        <v>0</v>
      </c>
      <c r="H30" s="27">
        <f t="shared" si="2"/>
        <v>0</v>
      </c>
      <c r="I30" s="27">
        <f t="shared" si="3"/>
        <v>0</v>
      </c>
      <c r="J30" s="28" t="str">
        <f>IF(ISNA(VLOOKUP(DATE(YEAR(TERMIN),MONTH(TERMIN),VALUE(B30)),Feiertage!A:B,2,FALSE)),"",VLOOKUP(DATE(YEAR(TERMIN),MONTH(TERMIN),VALUE(B30)),Feiertage!A:B,2,FALSE))</f>
        <v>Fronleichnam</v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4.25" x14ac:dyDescent="0.2">
      <c r="A31" s="22" t="str">
        <f t="shared" si="0"/>
        <v>Fr</v>
      </c>
      <c r="B31" s="30">
        <v>20</v>
      </c>
      <c r="C31" s="31"/>
      <c r="D31" s="31"/>
      <c r="E31" s="25"/>
      <c r="F31" s="71">
        <f>IF(FIND(A31,"Mo,Di,Mi,Do,Fr,Sa,So,  ")&lt;20,  IF(ISNA(VLOOKUP(DATE(YEAR(TERMIN),MONTH(TERMIN),B31),Feiertage!A:B,2,FALSE)), HLOOKUP(A31,$E$4:$K$5,2,FALSE),0),0)</f>
        <v>0</v>
      </c>
      <c r="G31" s="32">
        <f t="shared" si="1"/>
        <v>0</v>
      </c>
      <c r="H31" s="27">
        <f t="shared" si="2"/>
        <v>0</v>
      </c>
      <c r="I31" s="27">
        <f t="shared" si="3"/>
        <v>0</v>
      </c>
      <c r="J31" s="28" t="str">
        <f>IF(ISNA(VLOOKUP(DATE(YEAR(TERMIN),MONTH(TERMIN),VALUE(B31)),Feiertage!A:B,2,FALSE)),"",VLOOKUP(DATE(YEAR(TERMIN),MONTH(TERMIN),VALUE(B31)),Feiertage!A:B,2,FALSE))</f>
        <v/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4.25" x14ac:dyDescent="0.2">
      <c r="A32" s="22" t="str">
        <f t="shared" si="0"/>
        <v>Sa</v>
      </c>
      <c r="B32" s="30">
        <v>21</v>
      </c>
      <c r="C32" s="31"/>
      <c r="D32" s="31"/>
      <c r="E32" s="25"/>
      <c r="F32" s="71">
        <f>IF(FIND(A32,"Mo,Di,Mi,Do,Fr,Sa,So,  ")&lt;20,  IF(ISNA(VLOOKUP(DATE(YEAR(TERMIN),MONTH(TERMIN),B32),Feiertage!A:B,2,FALSE)), HLOOKUP(A32,$E$4:$K$5,2,FALSE),0),0)</f>
        <v>0</v>
      </c>
      <c r="G32" s="32">
        <f t="shared" si="1"/>
        <v>0</v>
      </c>
      <c r="H32" s="27">
        <f t="shared" si="2"/>
        <v>0</v>
      </c>
      <c r="I32" s="27">
        <f t="shared" si="3"/>
        <v>0</v>
      </c>
      <c r="J32" s="28" t="str">
        <f>IF(ISNA(VLOOKUP(DATE(YEAR(TERMIN),MONTH(TERMIN),VALUE(B32)),Feiertage!A:B,2,FALSE)),"",VLOOKUP(DATE(YEAR(TERMIN),MONTH(TERMIN),VALUE(B32)),Feiertage!A:B,2,FALSE))</f>
        <v/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30" ht="14.25" x14ac:dyDescent="0.2">
      <c r="A33" s="22" t="str">
        <f t="shared" si="0"/>
        <v>So</v>
      </c>
      <c r="B33" s="30">
        <v>22</v>
      </c>
      <c r="C33" s="31"/>
      <c r="D33" s="31"/>
      <c r="E33" s="25"/>
      <c r="F33" s="71">
        <f>IF(FIND(A33,"Mo,Di,Mi,Do,Fr,Sa,So,  ")&lt;20,  IF(ISNA(VLOOKUP(DATE(YEAR(TERMIN),MONTH(TERMIN),B33),Feiertage!A:B,2,FALSE)), HLOOKUP(A33,$E$4:$K$5,2,FALSE),0),0)</f>
        <v>0</v>
      </c>
      <c r="G33" s="32">
        <f t="shared" si="1"/>
        <v>0</v>
      </c>
      <c r="H33" s="27">
        <f t="shared" si="2"/>
        <v>0</v>
      </c>
      <c r="I33" s="27">
        <f t="shared" si="3"/>
        <v>0</v>
      </c>
      <c r="J33" s="28" t="str">
        <f>IF(ISNA(VLOOKUP(DATE(YEAR(TERMIN),MONTH(TERMIN),VALUE(B33)),Feiertage!A:B,2,FALSE)),"",VLOOKUP(DATE(YEAR(TERMIN),MONTH(TERMIN),VALUE(B33)),Feiertage!A:B,2,FALSE))</f>
        <v/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30" ht="14.25" x14ac:dyDescent="0.2">
      <c r="A34" s="22" t="str">
        <f t="shared" si="0"/>
        <v>Mo</v>
      </c>
      <c r="B34" s="30">
        <v>23</v>
      </c>
      <c r="C34" s="31"/>
      <c r="D34" s="31"/>
      <c r="E34" s="25"/>
      <c r="F34" s="71">
        <f>IF(FIND(A34,"Mo,Di,Mi,Do,Fr,Sa,So,  ")&lt;20,  IF(ISNA(VLOOKUP(DATE(YEAR(TERMIN),MONTH(TERMIN),B34),Feiertage!A:B,2,FALSE)), HLOOKUP(A34,$E$4:$K$5,2,FALSE),0),0)</f>
        <v>0</v>
      </c>
      <c r="G34" s="32">
        <f t="shared" si="1"/>
        <v>0</v>
      </c>
      <c r="H34" s="27">
        <f t="shared" si="2"/>
        <v>0</v>
      </c>
      <c r="I34" s="27">
        <f t="shared" si="3"/>
        <v>0</v>
      </c>
      <c r="J34" s="28" t="str">
        <f>IF(ISNA(VLOOKUP(DATE(YEAR(TERMIN),MONTH(TERMIN),VALUE(B34)),Feiertage!A:B,2,FALSE)),"",VLOOKUP(DATE(YEAR(TERMIN),MONTH(TERMIN),VALUE(B34)),Feiertage!A:B,2,FALSE))</f>
        <v/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30" ht="14.25" x14ac:dyDescent="0.2">
      <c r="A35" s="22" t="str">
        <f t="shared" si="0"/>
        <v>Di</v>
      </c>
      <c r="B35" s="30">
        <v>24</v>
      </c>
      <c r="C35" s="31"/>
      <c r="D35" s="31"/>
      <c r="E35" s="25"/>
      <c r="F35" s="71">
        <f>IF(FIND(A35,"Mo,Di,Mi,Do,Fr,Sa,So,  ")&lt;20,  IF(ISNA(VLOOKUP(DATE(YEAR(TERMIN),MONTH(TERMIN),B35),Feiertage!A:B,2,FALSE)), HLOOKUP(A35,$E$4:$K$5,2,FALSE),0),0)</f>
        <v>0</v>
      </c>
      <c r="G35" s="32">
        <f t="shared" si="1"/>
        <v>0</v>
      </c>
      <c r="H35" s="27">
        <f t="shared" si="2"/>
        <v>0</v>
      </c>
      <c r="I35" s="27">
        <f t="shared" si="3"/>
        <v>0</v>
      </c>
      <c r="J35" s="28" t="str">
        <f>IF(ISNA(VLOOKUP(DATE(YEAR(TERMIN),MONTH(TERMIN),VALUE(B35)),Feiertage!A:B,2,FALSE)),"",VLOOKUP(DATE(YEAR(TERMIN),MONTH(TERMIN),VALUE(B35)),Feiertage!A:B,2,FALSE))</f>
        <v/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30" ht="14.25" x14ac:dyDescent="0.2">
      <c r="A36" s="22" t="str">
        <f t="shared" si="0"/>
        <v>Mi</v>
      </c>
      <c r="B36" s="30">
        <v>25</v>
      </c>
      <c r="C36" s="31"/>
      <c r="D36" s="31"/>
      <c r="E36" s="25"/>
      <c r="F36" s="71">
        <f>IF(FIND(A36,"Mo,Di,Mi,Do,Fr,Sa,So,  ")&lt;20,  IF(ISNA(VLOOKUP(DATE(YEAR(TERMIN),MONTH(TERMIN),B36),Feiertage!A:B,2,FALSE)), HLOOKUP(A36,$E$4:$K$5,2,FALSE),0),0)</f>
        <v>0</v>
      </c>
      <c r="G36" s="32">
        <f t="shared" si="1"/>
        <v>0</v>
      </c>
      <c r="H36" s="27">
        <f t="shared" si="2"/>
        <v>0</v>
      </c>
      <c r="I36" s="27">
        <f t="shared" si="3"/>
        <v>0</v>
      </c>
      <c r="J36" s="28" t="str">
        <f>IF(ISNA(VLOOKUP(DATE(YEAR(TERMIN),MONTH(TERMIN),VALUE(B36)),Feiertage!A:B,2,FALSE)),"",VLOOKUP(DATE(YEAR(TERMIN),MONTH(TERMIN),VALUE(B36)),Feiertage!A:B,2,FALSE))</f>
        <v/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30" ht="14.25" x14ac:dyDescent="0.2">
      <c r="A37" s="22" t="str">
        <f t="shared" si="0"/>
        <v>Do</v>
      </c>
      <c r="B37" s="30">
        <v>26</v>
      </c>
      <c r="C37" s="31"/>
      <c r="D37" s="31"/>
      <c r="E37" s="25"/>
      <c r="F37" s="71">
        <f>IF(FIND(A37,"Mo,Di,Mi,Do,Fr,Sa,So,  ")&lt;20,  IF(ISNA(VLOOKUP(DATE(YEAR(TERMIN),MONTH(TERMIN),B37),Feiertage!A:B,2,FALSE)), HLOOKUP(A37,$E$4:$K$5,2,FALSE),0),0)</f>
        <v>0</v>
      </c>
      <c r="G37" s="32">
        <f t="shared" si="1"/>
        <v>0</v>
      </c>
      <c r="H37" s="27">
        <f t="shared" si="2"/>
        <v>0</v>
      </c>
      <c r="I37" s="27">
        <f t="shared" si="3"/>
        <v>0</v>
      </c>
      <c r="J37" s="28" t="str">
        <f>IF(ISNA(VLOOKUP(DATE(YEAR(TERMIN),MONTH(TERMIN),VALUE(B37)),Feiertage!A:B,2,FALSE)),"",VLOOKUP(DATE(YEAR(TERMIN),MONTH(TERMIN),VALUE(B37)),Feiertage!A:B,2,FALSE))</f>
        <v/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30" ht="14.25" x14ac:dyDescent="0.2">
      <c r="A38" s="22" t="str">
        <f t="shared" si="0"/>
        <v>Fr</v>
      </c>
      <c r="B38" s="30">
        <v>27</v>
      </c>
      <c r="C38" s="31"/>
      <c r="D38" s="31"/>
      <c r="E38" s="25"/>
      <c r="F38" s="71">
        <f>IF(FIND(A38,"Mo,Di,Mi,Do,Fr,Sa,So,  ")&lt;20,  IF(ISNA(VLOOKUP(DATE(YEAR(TERMIN),MONTH(TERMIN),B38),Feiertage!A:B,2,FALSE)), HLOOKUP(A38,$E$4:$K$5,2,FALSE),0),0)</f>
        <v>0</v>
      </c>
      <c r="G38" s="32">
        <f t="shared" si="1"/>
        <v>0</v>
      </c>
      <c r="H38" s="27">
        <f t="shared" si="2"/>
        <v>0</v>
      </c>
      <c r="I38" s="27">
        <f t="shared" si="3"/>
        <v>0</v>
      </c>
      <c r="J38" s="28" t="str">
        <f>IF(ISNA(VLOOKUP(DATE(YEAR(TERMIN),MONTH(TERMIN),VALUE(B38)),Feiertage!A:B,2,FALSE)),"",VLOOKUP(DATE(YEAR(TERMIN),MONTH(TERMIN),VALUE(B38)),Feiertage!A:B,2,FALSE))</f>
        <v/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30" ht="14.25" x14ac:dyDescent="0.2">
      <c r="A39" s="22" t="str">
        <f t="shared" si="0"/>
        <v>Sa</v>
      </c>
      <c r="B39" s="30">
        <v>28</v>
      </c>
      <c r="C39" s="31"/>
      <c r="D39" s="31"/>
      <c r="E39" s="25"/>
      <c r="F39" s="71">
        <f>IF(FIND(A39,"Mo,Di,Mi,Do,Fr,Sa,So,  ")&lt;20,  IF(ISNA(VLOOKUP(DATE(YEAR(TERMIN),MONTH(TERMIN),B39),Feiertage!A:B,2,FALSE)), HLOOKUP(A39,$E$4:$K$5,2,FALSE),0),0)</f>
        <v>0</v>
      </c>
      <c r="G39" s="32">
        <f t="shared" si="1"/>
        <v>0</v>
      </c>
      <c r="H39" s="27">
        <f t="shared" si="2"/>
        <v>0</v>
      </c>
      <c r="I39" s="27">
        <f t="shared" si="3"/>
        <v>0</v>
      </c>
      <c r="J39" s="28" t="str">
        <f>IF(ISNA(VLOOKUP(DATE(YEAR(TERMIN),MONTH(TERMIN),VALUE(B39)),Feiertage!A:B,2,FALSE)),"",VLOOKUP(DATE(YEAR(TERMIN),MONTH(TERMIN),VALUE(B39)),Feiertage!A:B,2,FALSE))</f>
        <v/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30" ht="14.25" x14ac:dyDescent="0.2">
      <c r="A40" s="22" t="str">
        <f>IF(MONTH(DATE(YEAR(TERMIN),MONTH(TERMIN),B37+3))=MONTH(TERMIN),TEXT(WEEKDAY(DATE(YEAR(TERMIN),MONTH(TERMIN),B37+3)),"TTT"),"  ")</f>
        <v>So</v>
      </c>
      <c r="B40" s="30">
        <f>IF(A40&gt;"  ",B39+1,"  ")</f>
        <v>29</v>
      </c>
      <c r="C40" s="31"/>
      <c r="D40" s="31"/>
      <c r="E40" s="25"/>
      <c r="F40" s="71">
        <f>IF(FIND(A40,"Mo,Di,Mi,Do,Fr,Sa,So,  ")&lt;20,  IF(ISNA(VLOOKUP(DATE(YEAR(TERMIN),MONTH(TERMIN),B40),Feiertage!A:B,2,FALSE)), HLOOKUP(A40,$E$4:$K$5,2,FALSE),0),0)</f>
        <v>0</v>
      </c>
      <c r="G40" s="32">
        <f t="shared" si="1"/>
        <v>0</v>
      </c>
      <c r="H40" s="27">
        <f t="shared" si="2"/>
        <v>0</v>
      </c>
      <c r="I40" s="27">
        <f t="shared" si="3"/>
        <v>0</v>
      </c>
      <c r="J40" s="28" t="str">
        <f>IF(A40&gt;"  ", IF(ISNA(VLOOKUP(DATE(YEAR(TERMIN),MONTH(TERMIN),VALUE(B40)),Feiertage!A:B,2,FALSE)),"",VLOOKUP(DATE(YEAR(TERMIN),MONTH(TERMIN),VALUE(B40)),Feiertage!A:B,2,FALSE)),"Entfällt")</f>
        <v/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30" ht="14.25" x14ac:dyDescent="0.2">
      <c r="A41" s="22" t="str">
        <f>IF(MONTH(DATE(YEAR(TERMIN),MONTH(TERMIN),B38+3))=MONTH(TERMIN),TEXT(WEEKDAY(DATE(YEAR(TERMIN),MONTH(TERMIN),B38+3)),"TTT"),"  ")</f>
        <v>Mo</v>
      </c>
      <c r="B41" s="30">
        <f>IF(A41&gt;"  ",B40+1,"  ")</f>
        <v>30</v>
      </c>
      <c r="C41" s="31"/>
      <c r="D41" s="31"/>
      <c r="E41" s="25"/>
      <c r="F41" s="71">
        <f>IF(FIND(A41,"Mo,Di,Mi,Do,Fr,Sa,So,  ")&lt;20,  IF(ISNA(VLOOKUP(DATE(YEAR(TERMIN),MONTH(TERMIN),B41),Feiertage!A:B,2,FALSE)), HLOOKUP(A41,$E$4:$K$5,2,FALSE),0),0)</f>
        <v>0</v>
      </c>
      <c r="G41" s="32">
        <f t="shared" si="1"/>
        <v>0</v>
      </c>
      <c r="H41" s="27">
        <f t="shared" si="2"/>
        <v>0</v>
      </c>
      <c r="I41" s="27">
        <f t="shared" si="3"/>
        <v>0</v>
      </c>
      <c r="J41" s="28" t="str">
        <f>IF(A41&gt;"  ", IF(ISNA(VLOOKUP(DATE(YEAR(TERMIN),MONTH(TERMIN),VALUE(B41)),Feiertage!A:B,2,FALSE)),"",VLOOKUP(DATE(YEAR(TERMIN),MONTH(TERMIN),VALUE(B41)),Feiertage!A:B,2,FALSE)),"Entfällt")</f>
        <v/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30" ht="14.25" x14ac:dyDescent="0.2">
      <c r="A42" s="22" t="str">
        <f>IF(MONTH(DATE(YEAR(TERMIN),MONTH(TERMIN),B39+3))=MONTH(TERMIN),TEXT(WEEKDAY(DATE(YEAR(TERMIN),MONTH(TERMIN),B39+3)),"TTT"),"  ")</f>
        <v xml:space="preserve">  </v>
      </c>
      <c r="B42" s="30" t="str">
        <f>IF(A42&gt;"  ",B41+1,"  ")</f>
        <v xml:space="preserve">  </v>
      </c>
      <c r="C42" s="34"/>
      <c r="D42" s="34"/>
      <c r="E42" s="35"/>
      <c r="F42" s="26">
        <f>IF(FIND(A42,"Mo,Di,Mi,Do,Fr,Sa,So,  ")&lt;16,  IF(ISNA(VLOOKUP(DATE(YEAR(TERMIN),MONTH(TERMIN),B42),Feiertage!A:B,2,FALSE)), HLOOKUP(A42,WAZ,2,FALSE),0),0)</f>
        <v>0</v>
      </c>
      <c r="G42" s="32">
        <f t="shared" si="1"/>
        <v>0</v>
      </c>
      <c r="H42" s="27">
        <f t="shared" si="2"/>
        <v>0</v>
      </c>
      <c r="I42" s="27">
        <f>I41+H42</f>
        <v>0</v>
      </c>
      <c r="J42" s="28" t="str">
        <f>IF(A42&gt;"  ", IF(ISNA(VLOOKUP(DATE(YEAR(TERMIN),MONTH(TERMIN),VALUE(B42)),Feiertage!A:B,2,FALSE)),"",VLOOKUP(DATE(YEAR(TERMIN),MONTH(TERMIN),VALUE(B42)),Feiertage!A:B,2,FALSE)),"Entfällt")</f>
        <v>Entfällt</v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30" ht="15.75" thickBot="1" x14ac:dyDescent="0.3">
      <c r="A43" s="75" t="s">
        <v>21</v>
      </c>
      <c r="B43" s="76"/>
      <c r="C43" s="76"/>
      <c r="D43" s="76"/>
      <c r="E43" s="63"/>
      <c r="F43" s="51">
        <f>SUM(F12:F42)</f>
        <v>0</v>
      </c>
      <c r="G43" s="52">
        <f>SUM(G12:G42)</f>
        <v>0</v>
      </c>
      <c r="H43" s="53">
        <f>SUM(H12:H42)</f>
        <v>0</v>
      </c>
      <c r="I43" s="54"/>
      <c r="J43" s="36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30" ht="15.75" thickBot="1" x14ac:dyDescent="0.3">
      <c r="E44" s="55" t="s">
        <v>20</v>
      </c>
      <c r="F44" s="58">
        <f>F43+F11</f>
        <v>0</v>
      </c>
      <c r="G44" s="58">
        <f>G43+G11</f>
        <v>0</v>
      </c>
      <c r="H44" s="64"/>
      <c r="I44" s="56">
        <f>I11+H43</f>
        <v>0</v>
      </c>
      <c r="J44" s="37" t="str">
        <f>CONCATENATE("entspricht: ",TEXT(ROUNDDOWN(I44,0),"##"),":",TEXT(ROUND((ABS(I44)-(ROUNDDOWN(ABS(I44),0)))*60,0),"0#")," Std.:Min.")</f>
        <v>entspricht: :0 Std.:Min.</v>
      </c>
      <c r="P44" s="38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ht="15" x14ac:dyDescent="0.25">
      <c r="A45" t="s">
        <v>22</v>
      </c>
      <c r="E45" s="59">
        <f>Dez.!F44</f>
        <v>0</v>
      </c>
      <c r="H45" s="39"/>
      <c r="I45" s="40"/>
      <c r="J45" s="41"/>
      <c r="P45" s="38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1:30" x14ac:dyDescent="0.2">
      <c r="A46" s="3" t="s">
        <v>36</v>
      </c>
      <c r="B46" s="3"/>
      <c r="C46" s="3"/>
      <c r="D46" s="3"/>
      <c r="E46" s="57">
        <f>G44</f>
        <v>0</v>
      </c>
      <c r="F46" s="3"/>
      <c r="P46" s="38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9" spans="1:30" ht="13.5" thickBot="1" x14ac:dyDescent="0.25">
      <c r="A49" s="42"/>
      <c r="B49" s="42"/>
      <c r="C49" s="42"/>
      <c r="D49" s="42"/>
      <c r="E49" s="42"/>
      <c r="F49" s="42"/>
      <c r="H49" s="3"/>
      <c r="I49" s="3"/>
      <c r="J49" s="3"/>
      <c r="P49" s="38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1:30" s="43" customFormat="1" x14ac:dyDescent="0.2">
      <c r="A50" s="43" t="s">
        <v>23</v>
      </c>
      <c r="H50" s="44"/>
      <c r="I50" s="44"/>
      <c r="J50" s="44"/>
      <c r="K50"/>
      <c r="L50"/>
      <c r="M50"/>
      <c r="N50"/>
      <c r="O50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1:30" x14ac:dyDescent="0.2">
      <c r="P51" s="38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x14ac:dyDescent="0.2">
      <c r="P52" s="38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x14ac:dyDescent="0.2">
      <c r="P53" s="38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x14ac:dyDescent="0.2">
      <c r="P54" s="38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x14ac:dyDescent="0.2">
      <c r="P55" s="38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x14ac:dyDescent="0.2">
      <c r="P56" s="38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x14ac:dyDescent="0.2">
      <c r="P57" s="38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x14ac:dyDescent="0.2">
      <c r="P58" s="3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x14ac:dyDescent="0.2"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x14ac:dyDescent="0.2"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x14ac:dyDescent="0.2"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x14ac:dyDescent="0.2"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x14ac:dyDescent="0.2"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x14ac:dyDescent="0.2"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7:30" x14ac:dyDescent="0.2"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7:30" x14ac:dyDescent="0.2"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7:30" x14ac:dyDescent="0.2"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7:30" x14ac:dyDescent="0.2"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7:30" x14ac:dyDescent="0.2"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7:30" x14ac:dyDescent="0.2"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7:30" x14ac:dyDescent="0.2"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7:30" x14ac:dyDescent="0.2"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7:30" x14ac:dyDescent="0.2"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17:30" x14ac:dyDescent="0.2"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7:30" x14ac:dyDescent="0.2"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spans="17:30" x14ac:dyDescent="0.2"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spans="17:30" x14ac:dyDescent="0.2"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7:30" x14ac:dyDescent="0.2"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7:30" x14ac:dyDescent="0.2"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7:30" x14ac:dyDescent="0.2"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7:30" x14ac:dyDescent="0.2"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7:30" x14ac:dyDescent="0.2"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7:30" x14ac:dyDescent="0.2"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7:30" x14ac:dyDescent="0.2"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7:30" x14ac:dyDescent="0.2"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7:30" x14ac:dyDescent="0.2"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7:30" x14ac:dyDescent="0.2"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7:30" x14ac:dyDescent="0.2"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7:30" x14ac:dyDescent="0.2"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7:30" x14ac:dyDescent="0.2"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7:30" x14ac:dyDescent="0.2"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7:30" x14ac:dyDescent="0.2"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7:30" x14ac:dyDescent="0.2"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7:30" x14ac:dyDescent="0.2"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7:30" x14ac:dyDescent="0.2"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7:30" x14ac:dyDescent="0.2"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7:30" x14ac:dyDescent="0.2"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7:30" x14ac:dyDescent="0.2"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7:30" x14ac:dyDescent="0.2"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7:30" x14ac:dyDescent="0.2"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7:30" x14ac:dyDescent="0.2"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7:30" x14ac:dyDescent="0.2"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7:30" x14ac:dyDescent="0.2"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7:30" x14ac:dyDescent="0.2"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7:30" x14ac:dyDescent="0.2"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7:30" x14ac:dyDescent="0.2"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7:30" x14ac:dyDescent="0.2"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7:30" x14ac:dyDescent="0.2"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7:30" x14ac:dyDescent="0.2"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7:30" x14ac:dyDescent="0.2"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7:30" x14ac:dyDescent="0.2"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7:30" x14ac:dyDescent="0.2"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7:30" x14ac:dyDescent="0.2"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7:30" x14ac:dyDescent="0.2"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7:30" x14ac:dyDescent="0.2"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7:30" x14ac:dyDescent="0.2"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7:30" x14ac:dyDescent="0.2"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7:30" x14ac:dyDescent="0.2"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7:30" x14ac:dyDescent="0.2"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7:30" x14ac:dyDescent="0.2"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7:30" x14ac:dyDescent="0.2"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7:30" x14ac:dyDescent="0.2"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7:30" x14ac:dyDescent="0.2"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7:30" x14ac:dyDescent="0.2"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7:30" x14ac:dyDescent="0.2"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7:30" x14ac:dyDescent="0.2"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7:30" x14ac:dyDescent="0.2"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7:30" x14ac:dyDescent="0.2"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7:30" x14ac:dyDescent="0.2"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7:30" x14ac:dyDescent="0.2"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7:30" x14ac:dyDescent="0.2"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7:30" x14ac:dyDescent="0.2"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7:30" x14ac:dyDescent="0.2"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7:30" x14ac:dyDescent="0.2"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7:30" x14ac:dyDescent="0.2"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7:30" x14ac:dyDescent="0.2"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</row>
    <row r="137" spans="17:30" x14ac:dyDescent="0.2"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7:30" x14ac:dyDescent="0.2"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7:30" x14ac:dyDescent="0.2"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7:30" x14ac:dyDescent="0.2"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</row>
    <row r="141" spans="17:30" x14ac:dyDescent="0.2"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</row>
    <row r="142" spans="17:30" x14ac:dyDescent="0.2"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</row>
    <row r="143" spans="17:30" x14ac:dyDescent="0.2"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</row>
    <row r="144" spans="17:30" x14ac:dyDescent="0.2"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7:30" x14ac:dyDescent="0.2"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7:30" x14ac:dyDescent="0.2"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</row>
    <row r="147" spans="17:30" x14ac:dyDescent="0.2"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</row>
    <row r="148" spans="17:30" x14ac:dyDescent="0.2"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</row>
    <row r="149" spans="17:30" x14ac:dyDescent="0.2"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</row>
    <row r="150" spans="17:30" x14ac:dyDescent="0.2"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</row>
    <row r="151" spans="17:30" x14ac:dyDescent="0.2"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</row>
    <row r="152" spans="17:30" x14ac:dyDescent="0.2"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</row>
    <row r="153" spans="17:30" x14ac:dyDescent="0.2"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</row>
    <row r="154" spans="17:30" x14ac:dyDescent="0.2"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</row>
    <row r="155" spans="17:30" x14ac:dyDescent="0.2"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</row>
    <row r="156" spans="17:30" x14ac:dyDescent="0.2"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</row>
    <row r="157" spans="17:30" x14ac:dyDescent="0.2"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</row>
    <row r="158" spans="17:30" x14ac:dyDescent="0.2"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</row>
    <row r="159" spans="17:30" x14ac:dyDescent="0.2"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</row>
    <row r="160" spans="17:30" x14ac:dyDescent="0.2"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</row>
    <row r="161" spans="17:30" x14ac:dyDescent="0.2"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</row>
    <row r="162" spans="17:30" x14ac:dyDescent="0.2"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</row>
    <row r="163" spans="17:30" x14ac:dyDescent="0.2"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</row>
    <row r="164" spans="17:30" x14ac:dyDescent="0.2"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7:30" x14ac:dyDescent="0.2"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7:30" x14ac:dyDescent="0.2"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</row>
    <row r="167" spans="17:30" x14ac:dyDescent="0.2"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</row>
    <row r="168" spans="17:30" x14ac:dyDescent="0.2"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</row>
    <row r="169" spans="17:30" x14ac:dyDescent="0.2"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</row>
    <row r="170" spans="17:30" x14ac:dyDescent="0.2"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</row>
    <row r="171" spans="17:30" x14ac:dyDescent="0.2"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</row>
    <row r="172" spans="17:30" x14ac:dyDescent="0.2"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</row>
  </sheetData>
  <mergeCells count="8">
    <mergeCell ref="A43:D43"/>
    <mergeCell ref="A10:B10"/>
    <mergeCell ref="D7:G7"/>
    <mergeCell ref="D2:H2"/>
    <mergeCell ref="A2:C2"/>
    <mergeCell ref="C8:D8"/>
    <mergeCell ref="A8:B9"/>
    <mergeCell ref="A4:D5"/>
  </mergeCells>
  <phoneticPr fontId="0" type="noConversion"/>
  <pageMargins left="0.78740157499999996" right="0.78740157499999996" top="0.984251969" bottom="0.984251969" header="0.4921259845" footer="0.4921259845"/>
  <pageSetup paperSize="9" scale="86" orientation="portrait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172"/>
  <sheetViews>
    <sheetView zoomScaleNormal="100" workbookViewId="0">
      <selection activeCell="D7" sqref="D7:G7"/>
    </sheetView>
  </sheetViews>
  <sheetFormatPr baseColWidth="10" defaultRowHeight="12.75" x14ac:dyDescent="0.2"/>
  <cols>
    <col min="1" max="1" width="4" customWidth="1"/>
    <col min="2" max="2" width="3.5703125" customWidth="1"/>
    <col min="3" max="4" width="9.7109375" customWidth="1"/>
    <col min="5" max="5" width="10.140625" customWidth="1"/>
    <col min="6" max="9" width="9.7109375" customWidth="1"/>
    <col min="10" max="10" width="24.28515625" customWidth="1"/>
    <col min="11" max="11" width="14.42578125" customWidth="1"/>
    <col min="12" max="12" width="24.140625" customWidth="1"/>
    <col min="16" max="16" width="11.42578125" style="2"/>
  </cols>
  <sheetData>
    <row r="1" spans="1:36" ht="25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 x14ac:dyDescent="0.2">
      <c r="A2" s="83" t="s">
        <v>0</v>
      </c>
      <c r="B2" s="84"/>
      <c r="C2" s="84"/>
      <c r="D2" s="81">
        <f>Juni!D2</f>
        <v>0</v>
      </c>
      <c r="E2" s="81"/>
      <c r="F2" s="81"/>
      <c r="G2" s="81"/>
      <c r="H2" s="82"/>
      <c r="I2" s="3"/>
      <c r="J2" s="4"/>
    </row>
    <row r="4" spans="1:36" ht="12.75" customHeight="1" x14ac:dyDescent="0.2">
      <c r="A4" s="90" t="s">
        <v>1</v>
      </c>
      <c r="B4" s="90"/>
      <c r="C4" s="90"/>
      <c r="D4" s="90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70" t="s">
        <v>39</v>
      </c>
      <c r="K4" s="70" t="s">
        <v>40</v>
      </c>
    </row>
    <row r="5" spans="1:36" x14ac:dyDescent="0.2">
      <c r="A5" s="90"/>
      <c r="B5" s="90"/>
      <c r="C5" s="90"/>
      <c r="D5" s="90"/>
      <c r="E5" s="6">
        <f>Juni!E5</f>
        <v>0</v>
      </c>
      <c r="F5" s="6">
        <f>Juni!F5</f>
        <v>0</v>
      </c>
      <c r="G5" s="6">
        <f>Juni!G5</f>
        <v>0</v>
      </c>
      <c r="H5" s="6">
        <f>Juni!H5</f>
        <v>0</v>
      </c>
      <c r="I5" s="6">
        <f>Juni!I5</f>
        <v>0</v>
      </c>
      <c r="J5" s="6">
        <f>Juni!J5</f>
        <v>0</v>
      </c>
      <c r="K5" s="6">
        <f>Juni!K5</f>
        <v>0</v>
      </c>
    </row>
    <row r="7" spans="1:36" ht="13.5" thickBot="1" x14ac:dyDescent="0.25">
      <c r="A7" t="s">
        <v>7</v>
      </c>
      <c r="D7" s="79">
        <f>DATE(2025,7,1)</f>
        <v>45839</v>
      </c>
      <c r="E7" s="79"/>
      <c r="F7" s="80"/>
      <c r="G7" s="80"/>
    </row>
    <row r="8" spans="1:36" ht="22.5" x14ac:dyDescent="0.2">
      <c r="A8" s="86" t="s">
        <v>8</v>
      </c>
      <c r="B8" s="87"/>
      <c r="C8" s="85" t="s">
        <v>9</v>
      </c>
      <c r="D8" s="85"/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8" t="s">
        <v>15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ht="13.5" thickBot="1" x14ac:dyDescent="0.25">
      <c r="A9" s="88"/>
      <c r="B9" s="89"/>
      <c r="C9" s="10" t="s">
        <v>16</v>
      </c>
      <c r="D9" s="10" t="s">
        <v>17</v>
      </c>
      <c r="E9" s="11"/>
      <c r="F9" s="11"/>
      <c r="G9" s="10"/>
      <c r="H9" s="11" t="s">
        <v>18</v>
      </c>
      <c r="I9" s="11" t="s">
        <v>18</v>
      </c>
      <c r="J9" s="12"/>
      <c r="P9"/>
    </row>
    <row r="10" spans="1:36" s="15" customFormat="1" ht="15" thickBot="1" x14ac:dyDescent="0.25">
      <c r="A10" s="77" t="s">
        <v>19</v>
      </c>
      <c r="B10" s="78"/>
      <c r="C10" s="13">
        <v>0.3125</v>
      </c>
      <c r="D10" s="13">
        <v>0.66666666666666696</v>
      </c>
      <c r="E10" s="62">
        <v>1.0416666666666701E-2</v>
      </c>
      <c r="F10" s="47">
        <v>0.32083333333333303</v>
      </c>
      <c r="G10" s="48">
        <f>IF(D10-C10=0,0, IF(D10-C10-E10&lt;TIMEVALUE("6:00"),D10-C10-E10, IF(D10-C10&lt;TIMEVALUE("6:30"),TIMEVALUE("6:00"),D10-C10-E10-TIMEVALUE("0:30"))))</f>
        <v>0.32291666666666702</v>
      </c>
      <c r="H10" s="49">
        <f>((HOUR(G10)*60+MINUTE(G10))-(HOUR(F10)*60+MINUTE(F10)))/60</f>
        <v>0.05</v>
      </c>
      <c r="I10" s="50" t="str">
        <f>IF(ISERROR(I9+H10),"",I9+H10)</f>
        <v/>
      </c>
      <c r="J10" s="14"/>
      <c r="K10"/>
      <c r="L10"/>
      <c r="M10"/>
      <c r="N10"/>
      <c r="O10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36" s="15" customFormat="1" ht="15.75" thickBot="1" x14ac:dyDescent="0.3">
      <c r="A11" s="17"/>
      <c r="B11" s="18"/>
      <c r="C11" s="19"/>
      <c r="D11" s="19"/>
      <c r="E11" s="20" t="s">
        <v>20</v>
      </c>
      <c r="F11" s="60">
        <f>Juni!F44</f>
        <v>0</v>
      </c>
      <c r="G11" s="60">
        <f>Juni!G44</f>
        <v>0</v>
      </c>
      <c r="H11" s="68"/>
      <c r="I11" s="67">
        <f>Juni!I44</f>
        <v>0</v>
      </c>
      <c r="J11" s="21"/>
      <c r="K11"/>
      <c r="L11"/>
      <c r="M11"/>
      <c r="N11"/>
      <c r="O11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36" ht="14.25" x14ac:dyDescent="0.2">
      <c r="A12" s="22" t="str">
        <f t="shared" ref="A12:A39" si="0">TEXT(WEEKDAY(DATE(YEAR(TERMIN),MONTH(TERMIN),B12)),"TTT")</f>
        <v>Di</v>
      </c>
      <c r="B12" s="23">
        <v>1</v>
      </c>
      <c r="C12" s="24"/>
      <c r="D12" s="24"/>
      <c r="E12" s="25"/>
      <c r="F12" s="26">
        <f>IF(FIND(A12,"Mo,Di,Mi,Do,Fr,Sa,So,  ")&lt;20,  IF(ISNA(VLOOKUP(DATE(YEAR(TERMIN),MONTH(TERMIN),B12),Feiertage!A:B,2,FALSE)), HLOOKUP(A12,$E$4:$K$5,2,FALSE),0),0)</f>
        <v>0</v>
      </c>
      <c r="G12" s="32">
        <f t="shared" ref="G12:G42" si="1">IF(ISBLANK(C12),0, IF(ISTEXT(C12),F12,   IF(D12-C12-E12&lt;TIMEVALUE("6:00"),D12-C12-E12, IF(D12-C12&lt;TIMEVALUE("6:30"),TIMEVALUE("6:00"),D12-C12-E12-TIMEVALUE("0:30")))))</f>
        <v>0</v>
      </c>
      <c r="H12" s="27">
        <f t="shared" ref="H12:H42" si="2">((HOUR(G12)*60+MINUTE(G12))-(HOUR(F12)*60+MINUTE(F12)))/60</f>
        <v>0</v>
      </c>
      <c r="I12" s="65">
        <f t="shared" ref="I12:I41" si="3">IF(ISERROR(I11+H12),"",I11+H12)</f>
        <v>0</v>
      </c>
      <c r="J12" s="28" t="str">
        <f>IF(ISNA(VLOOKUP(DATE(YEAR(TERMIN),MONTH(TERMIN),VALUE(B12)),Feiertage!A:B,2,FALSE)),"",VLOOKUP(DATE(YEAR(TERMIN),MONTH(TERMIN),VALUE(B12)),Feiertage!A:B,2,FALSE))</f>
        <v/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36" ht="14.25" x14ac:dyDescent="0.2">
      <c r="A13" s="22" t="str">
        <f t="shared" si="0"/>
        <v>Mi</v>
      </c>
      <c r="B13" s="30">
        <v>2</v>
      </c>
      <c r="C13" s="31"/>
      <c r="D13" s="31"/>
      <c r="E13" s="25"/>
      <c r="F13" s="71">
        <f>IF(FIND(A13,"Mo,Di,Mi,Do,Fr,Sa,So,  ")&lt;20,  IF(ISNA(VLOOKUP(DATE(YEAR(TERMIN),MONTH(TERMIN),B13),Feiertage!A:B,2,FALSE)), HLOOKUP(A13,$E$4:$K$5,2,FALSE),0),0)</f>
        <v>0</v>
      </c>
      <c r="G13" s="32">
        <f t="shared" si="1"/>
        <v>0</v>
      </c>
      <c r="H13" s="27">
        <f t="shared" si="2"/>
        <v>0</v>
      </c>
      <c r="I13" s="27">
        <f t="shared" si="3"/>
        <v>0</v>
      </c>
      <c r="J13" s="28" t="str">
        <f>IF(ISNA(VLOOKUP(DATE(YEAR(TERMIN),MONTH(TERMIN),VALUE(B13)),Feiertage!A:B,2,FALSE)),"",VLOOKUP(DATE(YEAR(TERMIN),MONTH(TERMIN),VALUE(B13)),Feiertage!A:B,2,FALSE))</f>
        <v/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36" ht="14.25" x14ac:dyDescent="0.2">
      <c r="A14" s="22" t="str">
        <f t="shared" si="0"/>
        <v>Do</v>
      </c>
      <c r="B14" s="30">
        <v>3</v>
      </c>
      <c r="C14" s="31"/>
      <c r="D14" s="31"/>
      <c r="E14" s="25"/>
      <c r="F14" s="71">
        <f>IF(FIND(A14,"Mo,Di,Mi,Do,Fr,Sa,So,  ")&lt;20,  IF(ISNA(VLOOKUP(DATE(YEAR(TERMIN),MONTH(TERMIN),B14),Feiertage!A:B,2,FALSE)), HLOOKUP(A14,$E$4:$K$5,2,FALSE),0),0)</f>
        <v>0</v>
      </c>
      <c r="G14" s="32">
        <f t="shared" si="1"/>
        <v>0</v>
      </c>
      <c r="H14" s="27">
        <f t="shared" si="2"/>
        <v>0</v>
      </c>
      <c r="I14" s="27">
        <f t="shared" si="3"/>
        <v>0</v>
      </c>
      <c r="J14" s="28" t="str">
        <f>IF(ISNA(VLOOKUP(DATE(YEAR(TERMIN),MONTH(TERMIN),VALUE(B14)),Feiertage!A:B,2,FALSE)),"",VLOOKUP(DATE(YEAR(TERMIN),MONTH(TERMIN),VALUE(B14)),Feiertage!A:B,2,FALSE))</f>
        <v/>
      </c>
      <c r="K14" s="33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36" ht="14.25" x14ac:dyDescent="0.2">
      <c r="A15" s="22" t="str">
        <f t="shared" si="0"/>
        <v>Fr</v>
      </c>
      <c r="B15" s="30">
        <v>4</v>
      </c>
      <c r="C15" s="31"/>
      <c r="D15" s="31"/>
      <c r="E15" s="25"/>
      <c r="F15" s="71">
        <f>IF(FIND(A15,"Mo,Di,Mi,Do,Fr,Sa,So,  ")&lt;20,  IF(ISNA(VLOOKUP(DATE(YEAR(TERMIN),MONTH(TERMIN),B15),Feiertage!A:B,2,FALSE)), HLOOKUP(A15,$E$4:$K$5,2,FALSE),0),0)</f>
        <v>0</v>
      </c>
      <c r="G15" s="32">
        <f t="shared" si="1"/>
        <v>0</v>
      </c>
      <c r="H15" s="27">
        <f t="shared" si="2"/>
        <v>0</v>
      </c>
      <c r="I15" s="27">
        <f t="shared" si="3"/>
        <v>0</v>
      </c>
      <c r="J15" s="28" t="str">
        <f>IF(ISNA(VLOOKUP(DATE(YEAR(TERMIN),MONTH(TERMIN),VALUE(B15)),Feiertage!A:B,2,FALSE)),"",VLOOKUP(DATE(YEAR(TERMIN),MONTH(TERMIN),VALUE(B15)),Feiertage!A:B,2,FALSE))</f>
        <v/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36" ht="14.25" x14ac:dyDescent="0.2">
      <c r="A16" s="22" t="str">
        <f t="shared" si="0"/>
        <v>Sa</v>
      </c>
      <c r="B16" s="30">
        <v>5</v>
      </c>
      <c r="C16" s="31"/>
      <c r="D16" s="31"/>
      <c r="E16" s="25"/>
      <c r="F16" s="71">
        <f>IF(FIND(A16,"Mo,Di,Mi,Do,Fr,Sa,So,  ")&lt;20,  IF(ISNA(VLOOKUP(DATE(YEAR(TERMIN),MONTH(TERMIN),B16),Feiertage!A:B,2,FALSE)), HLOOKUP(A16,$E$4:$K$5,2,FALSE),0),0)</f>
        <v>0</v>
      </c>
      <c r="G16" s="32">
        <f t="shared" si="1"/>
        <v>0</v>
      </c>
      <c r="H16" s="27">
        <f t="shared" si="2"/>
        <v>0</v>
      </c>
      <c r="I16" s="27">
        <f t="shared" si="3"/>
        <v>0</v>
      </c>
      <c r="J16" s="28" t="str">
        <f>IF(ISNA(VLOOKUP(DATE(YEAR(TERMIN),MONTH(TERMIN),VALUE(B16)),Feiertage!A:B,2,FALSE)),"",VLOOKUP(DATE(YEAR(TERMIN),MONTH(TERMIN),VALUE(B16)),Feiertage!A:B,2,FALSE))</f>
        <v/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4.25" x14ac:dyDescent="0.2">
      <c r="A17" s="22" t="str">
        <f t="shared" si="0"/>
        <v>So</v>
      </c>
      <c r="B17" s="30">
        <v>6</v>
      </c>
      <c r="C17" s="31"/>
      <c r="D17" s="31"/>
      <c r="E17" s="25"/>
      <c r="F17" s="71">
        <f>IF(FIND(A17,"Mo,Di,Mi,Do,Fr,Sa,So,  ")&lt;20,  IF(ISNA(VLOOKUP(DATE(YEAR(TERMIN),MONTH(TERMIN),B17),Feiertage!A:B,2,FALSE)), HLOOKUP(A17,$E$4:$K$5,2,FALSE),0),0)</f>
        <v>0</v>
      </c>
      <c r="G17" s="32">
        <f t="shared" si="1"/>
        <v>0</v>
      </c>
      <c r="H17" s="27">
        <f t="shared" si="2"/>
        <v>0</v>
      </c>
      <c r="I17" s="27">
        <f t="shared" si="3"/>
        <v>0</v>
      </c>
      <c r="J17" s="28" t="str">
        <f>IF(ISNA(VLOOKUP(DATE(YEAR(TERMIN),MONTH(TERMIN),VALUE(B17)),Feiertage!A:B,2,FALSE)),"",VLOOKUP(DATE(YEAR(TERMIN),MONTH(TERMIN),VALUE(B17)),Feiertage!A:B,2,FALSE))</f>
        <v/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4.25" x14ac:dyDescent="0.2">
      <c r="A18" s="22" t="str">
        <f t="shared" si="0"/>
        <v>Mo</v>
      </c>
      <c r="B18" s="30">
        <v>7</v>
      </c>
      <c r="C18" s="31"/>
      <c r="D18" s="31"/>
      <c r="E18" s="25"/>
      <c r="F18" s="71">
        <f>IF(FIND(A18,"Mo,Di,Mi,Do,Fr,Sa,So,  ")&lt;20,  IF(ISNA(VLOOKUP(DATE(YEAR(TERMIN),MONTH(TERMIN),B18),Feiertage!A:B,2,FALSE)), HLOOKUP(A18,$E$4:$K$5,2,FALSE),0),0)</f>
        <v>0</v>
      </c>
      <c r="G18" s="32">
        <f t="shared" si="1"/>
        <v>0</v>
      </c>
      <c r="H18" s="27">
        <f t="shared" si="2"/>
        <v>0</v>
      </c>
      <c r="I18" s="27">
        <f t="shared" si="3"/>
        <v>0</v>
      </c>
      <c r="J18" s="28" t="str">
        <f>IF(ISNA(VLOOKUP(DATE(YEAR(TERMIN),MONTH(TERMIN),VALUE(B18)),Feiertage!A:B,2,FALSE)),"",VLOOKUP(DATE(YEAR(TERMIN),MONTH(TERMIN),VALUE(B18)),Feiertage!A:B,2,FALSE))</f>
        <v/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14.25" x14ac:dyDescent="0.2">
      <c r="A19" s="22" t="str">
        <f t="shared" si="0"/>
        <v>Di</v>
      </c>
      <c r="B19" s="30">
        <v>8</v>
      </c>
      <c r="C19" s="31"/>
      <c r="D19" s="31"/>
      <c r="E19" s="25"/>
      <c r="F19" s="71">
        <f>IF(FIND(A19,"Mo,Di,Mi,Do,Fr,Sa,So,  ")&lt;20,  IF(ISNA(VLOOKUP(DATE(YEAR(TERMIN),MONTH(TERMIN),B19),Feiertage!A:B,2,FALSE)), HLOOKUP(A19,$E$4:$K$5,2,FALSE),0),0)</f>
        <v>0</v>
      </c>
      <c r="G19" s="32">
        <f t="shared" si="1"/>
        <v>0</v>
      </c>
      <c r="H19" s="27">
        <f t="shared" si="2"/>
        <v>0</v>
      </c>
      <c r="I19" s="27">
        <f t="shared" si="3"/>
        <v>0</v>
      </c>
      <c r="J19" s="28" t="str">
        <f>IF(ISNA(VLOOKUP(DATE(YEAR(TERMIN),MONTH(TERMIN),VALUE(B19)),Feiertage!A:B,2,FALSE)),"",VLOOKUP(DATE(YEAR(TERMIN),MONTH(TERMIN),VALUE(B19)),Feiertage!A:B,2,FALSE))</f>
        <v/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4.25" x14ac:dyDescent="0.2">
      <c r="A20" s="22" t="str">
        <f t="shared" si="0"/>
        <v>Mi</v>
      </c>
      <c r="B20" s="30">
        <v>9</v>
      </c>
      <c r="C20" s="31"/>
      <c r="D20" s="31"/>
      <c r="E20" s="25"/>
      <c r="F20" s="71">
        <f>IF(FIND(A20,"Mo,Di,Mi,Do,Fr,Sa,So,  ")&lt;20,  IF(ISNA(VLOOKUP(DATE(YEAR(TERMIN),MONTH(TERMIN),B20),Feiertage!A:B,2,FALSE)), HLOOKUP(A20,$E$4:$K$5,2,FALSE),0),0)</f>
        <v>0</v>
      </c>
      <c r="G20" s="32">
        <f t="shared" si="1"/>
        <v>0</v>
      </c>
      <c r="H20" s="27">
        <f t="shared" si="2"/>
        <v>0</v>
      </c>
      <c r="I20" s="27">
        <f t="shared" si="3"/>
        <v>0</v>
      </c>
      <c r="J20" s="28" t="str">
        <f>IF(ISNA(VLOOKUP(DATE(YEAR(TERMIN),MONTH(TERMIN),VALUE(B20)),Feiertage!A:B,2,FALSE)),"",VLOOKUP(DATE(YEAR(TERMIN),MONTH(TERMIN),VALUE(B20)),Feiertage!A:B,2,FALSE))</f>
        <v/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4.25" x14ac:dyDescent="0.2">
      <c r="A21" s="22" t="str">
        <f t="shared" si="0"/>
        <v>Do</v>
      </c>
      <c r="B21" s="30">
        <v>10</v>
      </c>
      <c r="C21" s="31"/>
      <c r="D21" s="31"/>
      <c r="E21" s="25"/>
      <c r="F21" s="71">
        <f>IF(FIND(A21,"Mo,Di,Mi,Do,Fr,Sa,So,  ")&lt;20,  IF(ISNA(VLOOKUP(DATE(YEAR(TERMIN),MONTH(TERMIN),B21),Feiertage!A:B,2,FALSE)), HLOOKUP(A21,$E$4:$K$5,2,FALSE),0),0)</f>
        <v>0</v>
      </c>
      <c r="G21" s="32">
        <f t="shared" si="1"/>
        <v>0</v>
      </c>
      <c r="H21" s="27">
        <f t="shared" si="2"/>
        <v>0</v>
      </c>
      <c r="I21" s="27">
        <f t="shared" si="3"/>
        <v>0</v>
      </c>
      <c r="J21" s="28" t="str">
        <f>IF(ISNA(VLOOKUP(DATE(YEAR(TERMIN),MONTH(TERMIN),VALUE(B21)),Feiertage!A:B,2,FALSE)),"",VLOOKUP(DATE(YEAR(TERMIN),MONTH(TERMIN),VALUE(B21)),Feiertage!A:B,2,FALSE))</f>
        <v/>
      </c>
      <c r="K21" s="66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14.25" x14ac:dyDescent="0.2">
      <c r="A22" s="22" t="str">
        <f t="shared" si="0"/>
        <v>Fr</v>
      </c>
      <c r="B22" s="30">
        <v>11</v>
      </c>
      <c r="C22" s="31"/>
      <c r="D22" s="31"/>
      <c r="E22" s="25"/>
      <c r="F22" s="71">
        <f>IF(FIND(A22,"Mo,Di,Mi,Do,Fr,Sa,So,  ")&lt;20,  IF(ISNA(VLOOKUP(DATE(YEAR(TERMIN),MONTH(TERMIN),B22),Feiertage!A:B,2,FALSE)), HLOOKUP(A22,$E$4:$K$5,2,FALSE),0),0)</f>
        <v>0</v>
      </c>
      <c r="G22" s="32">
        <f t="shared" si="1"/>
        <v>0</v>
      </c>
      <c r="H22" s="27">
        <f t="shared" si="2"/>
        <v>0</v>
      </c>
      <c r="I22" s="27">
        <f t="shared" si="3"/>
        <v>0</v>
      </c>
      <c r="J22" s="28" t="str">
        <f>IF(ISNA(VLOOKUP(DATE(YEAR(TERMIN),MONTH(TERMIN),VALUE(B22)),Feiertage!A:B,2,FALSE)),"",VLOOKUP(DATE(YEAR(TERMIN),MONTH(TERMIN),VALUE(B22)),Feiertage!A:B,2,FALSE))</f>
        <v/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14.25" x14ac:dyDescent="0.2">
      <c r="A23" s="22" t="str">
        <f t="shared" si="0"/>
        <v>Sa</v>
      </c>
      <c r="B23" s="30">
        <v>12</v>
      </c>
      <c r="C23" s="31"/>
      <c r="D23" s="31"/>
      <c r="E23" s="25"/>
      <c r="F23" s="71">
        <f>IF(FIND(A23,"Mo,Di,Mi,Do,Fr,Sa,So,  ")&lt;20,  IF(ISNA(VLOOKUP(DATE(YEAR(TERMIN),MONTH(TERMIN),B23),Feiertage!A:B,2,FALSE)), HLOOKUP(A23,$E$4:$K$5,2,FALSE),0),0)</f>
        <v>0</v>
      </c>
      <c r="G23" s="32">
        <f t="shared" si="1"/>
        <v>0</v>
      </c>
      <c r="H23" s="27">
        <f t="shared" si="2"/>
        <v>0</v>
      </c>
      <c r="I23" s="27">
        <f t="shared" si="3"/>
        <v>0</v>
      </c>
      <c r="J23" s="28" t="str">
        <f>IF(ISNA(VLOOKUP(DATE(YEAR(TERMIN),MONTH(TERMIN),VALUE(B23)),Feiertage!A:B,2,FALSE)),"",VLOOKUP(DATE(YEAR(TERMIN),MONTH(TERMIN),VALUE(B23)),Feiertage!A:B,2,FALSE))</f>
        <v/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4.25" x14ac:dyDescent="0.2">
      <c r="A24" s="22" t="str">
        <f t="shared" si="0"/>
        <v>So</v>
      </c>
      <c r="B24" s="30">
        <v>13</v>
      </c>
      <c r="C24" s="31"/>
      <c r="D24" s="31"/>
      <c r="E24" s="25"/>
      <c r="F24" s="71">
        <f>IF(FIND(A24,"Mo,Di,Mi,Do,Fr,Sa,So,  ")&lt;20,  IF(ISNA(VLOOKUP(DATE(YEAR(TERMIN),MONTH(TERMIN),B24),Feiertage!A:B,2,FALSE)), HLOOKUP(A24,$E$4:$K$5,2,FALSE),0),0)</f>
        <v>0</v>
      </c>
      <c r="G24" s="32">
        <f t="shared" si="1"/>
        <v>0</v>
      </c>
      <c r="H24" s="27">
        <f t="shared" si="2"/>
        <v>0</v>
      </c>
      <c r="I24" s="27">
        <f t="shared" si="3"/>
        <v>0</v>
      </c>
      <c r="J24" s="28" t="str">
        <f>IF(ISNA(VLOOKUP(DATE(YEAR(TERMIN),MONTH(TERMIN),VALUE(B24)),Feiertage!A:B,2,FALSE)),"",VLOOKUP(DATE(YEAR(TERMIN),MONTH(TERMIN),VALUE(B24)),Feiertage!A:B,2,FALSE))</f>
        <v/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14.25" x14ac:dyDescent="0.2">
      <c r="A25" s="22" t="str">
        <f t="shared" si="0"/>
        <v>Mo</v>
      </c>
      <c r="B25" s="30">
        <v>14</v>
      </c>
      <c r="C25" s="31"/>
      <c r="D25" s="31"/>
      <c r="E25" s="25"/>
      <c r="F25" s="71">
        <f>IF(FIND(A25,"Mo,Di,Mi,Do,Fr,Sa,So,  ")&lt;20,  IF(ISNA(VLOOKUP(DATE(YEAR(TERMIN),MONTH(TERMIN),B25),Feiertage!A:B,2,FALSE)), HLOOKUP(A25,$E$4:$K$5,2,FALSE),0),0)</f>
        <v>0</v>
      </c>
      <c r="G25" s="32">
        <f t="shared" si="1"/>
        <v>0</v>
      </c>
      <c r="H25" s="27">
        <f t="shared" si="2"/>
        <v>0</v>
      </c>
      <c r="I25" s="27">
        <f t="shared" si="3"/>
        <v>0</v>
      </c>
      <c r="J25" s="28" t="str">
        <f>IF(ISNA(VLOOKUP(DATE(YEAR(TERMIN),MONTH(TERMIN),VALUE(B25)),Feiertage!A:B,2,FALSE)),"",VLOOKUP(DATE(YEAR(TERMIN),MONTH(TERMIN),VALUE(B25)),Feiertage!A:B,2,FALSE))</f>
        <v/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4.25" x14ac:dyDescent="0.2">
      <c r="A26" s="22" t="str">
        <f t="shared" si="0"/>
        <v>Di</v>
      </c>
      <c r="B26" s="30">
        <v>15</v>
      </c>
      <c r="C26" s="31"/>
      <c r="D26" s="31"/>
      <c r="E26" s="25"/>
      <c r="F26" s="71">
        <f>IF(FIND(A26,"Mo,Di,Mi,Do,Fr,Sa,So,  ")&lt;20,  IF(ISNA(VLOOKUP(DATE(YEAR(TERMIN),MONTH(TERMIN),B26),Feiertage!A:B,2,FALSE)), HLOOKUP(A26,$E$4:$K$5,2,FALSE),0),0)</f>
        <v>0</v>
      </c>
      <c r="G26" s="32">
        <f t="shared" si="1"/>
        <v>0</v>
      </c>
      <c r="H26" s="27">
        <f t="shared" si="2"/>
        <v>0</v>
      </c>
      <c r="I26" s="27">
        <f t="shared" si="3"/>
        <v>0</v>
      </c>
      <c r="J26" s="28" t="str">
        <f>IF(ISNA(VLOOKUP(DATE(YEAR(TERMIN),MONTH(TERMIN),VALUE(B26)),Feiertage!A:B,2,FALSE)),"",VLOOKUP(DATE(YEAR(TERMIN),MONTH(TERMIN),VALUE(B26)),Feiertage!A:B,2,FALSE))</f>
        <v/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14.25" x14ac:dyDescent="0.2">
      <c r="A27" s="22" t="str">
        <f t="shared" si="0"/>
        <v>Mi</v>
      </c>
      <c r="B27" s="30">
        <v>16</v>
      </c>
      <c r="C27" s="31"/>
      <c r="D27" s="31"/>
      <c r="E27" s="25"/>
      <c r="F27" s="71">
        <f>IF(FIND(A27,"Mo,Di,Mi,Do,Fr,Sa,So,  ")&lt;20,  IF(ISNA(VLOOKUP(DATE(YEAR(TERMIN),MONTH(TERMIN),B27),Feiertage!A:B,2,FALSE)), HLOOKUP(A27,$E$4:$K$5,2,FALSE),0),0)</f>
        <v>0</v>
      </c>
      <c r="G27" s="32">
        <f t="shared" si="1"/>
        <v>0</v>
      </c>
      <c r="H27" s="27">
        <f t="shared" si="2"/>
        <v>0</v>
      </c>
      <c r="I27" s="27">
        <f t="shared" si="3"/>
        <v>0</v>
      </c>
      <c r="J27" s="28" t="str">
        <f>IF(ISNA(VLOOKUP(DATE(YEAR(TERMIN),MONTH(TERMIN),VALUE(B27)),Feiertage!A:B,2,FALSE)),"",VLOOKUP(DATE(YEAR(TERMIN),MONTH(TERMIN),VALUE(B27)),Feiertage!A:B,2,FALSE))</f>
        <v/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4.25" x14ac:dyDescent="0.2">
      <c r="A28" s="22" t="str">
        <f t="shared" si="0"/>
        <v>Do</v>
      </c>
      <c r="B28" s="30">
        <v>17</v>
      </c>
      <c r="C28" s="31"/>
      <c r="D28" s="31"/>
      <c r="E28" s="25"/>
      <c r="F28" s="71">
        <f>IF(FIND(A28,"Mo,Di,Mi,Do,Fr,Sa,So,  ")&lt;20,  IF(ISNA(VLOOKUP(DATE(YEAR(TERMIN),MONTH(TERMIN),B28),Feiertage!A:B,2,FALSE)), HLOOKUP(A28,$E$4:$K$5,2,FALSE),0),0)</f>
        <v>0</v>
      </c>
      <c r="G28" s="32">
        <f t="shared" si="1"/>
        <v>0</v>
      </c>
      <c r="H28" s="27">
        <f t="shared" si="2"/>
        <v>0</v>
      </c>
      <c r="I28" s="27">
        <f t="shared" si="3"/>
        <v>0</v>
      </c>
      <c r="J28" s="28" t="str">
        <f>IF(ISNA(VLOOKUP(DATE(YEAR(TERMIN),MONTH(TERMIN),VALUE(B28)),Feiertage!A:B,2,FALSE)),"",VLOOKUP(DATE(YEAR(TERMIN),MONTH(TERMIN),VALUE(B28)),Feiertage!A:B,2,FALSE))</f>
        <v/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14.25" x14ac:dyDescent="0.2">
      <c r="A29" s="22" t="str">
        <f t="shared" si="0"/>
        <v>Fr</v>
      </c>
      <c r="B29" s="30">
        <v>18</v>
      </c>
      <c r="C29" s="31"/>
      <c r="D29" s="31"/>
      <c r="E29" s="25"/>
      <c r="F29" s="71">
        <f>IF(FIND(A29,"Mo,Di,Mi,Do,Fr,Sa,So,  ")&lt;20,  IF(ISNA(VLOOKUP(DATE(YEAR(TERMIN),MONTH(TERMIN),B29),Feiertage!A:B,2,FALSE)), HLOOKUP(A29,$E$4:$K$5,2,FALSE),0),0)</f>
        <v>0</v>
      </c>
      <c r="G29" s="32">
        <f t="shared" si="1"/>
        <v>0</v>
      </c>
      <c r="H29" s="27">
        <f t="shared" si="2"/>
        <v>0</v>
      </c>
      <c r="I29" s="27">
        <f t="shared" si="3"/>
        <v>0</v>
      </c>
      <c r="J29" s="28" t="str">
        <f>IF(ISNA(VLOOKUP(DATE(YEAR(TERMIN),MONTH(TERMIN),VALUE(B29)),Feiertage!A:B,2,FALSE)),"",VLOOKUP(DATE(YEAR(TERMIN),MONTH(TERMIN),VALUE(B29)),Feiertage!A:B,2,FALSE))</f>
        <v/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4.25" x14ac:dyDescent="0.2">
      <c r="A30" s="22" t="str">
        <f t="shared" si="0"/>
        <v>Sa</v>
      </c>
      <c r="B30" s="30">
        <v>19</v>
      </c>
      <c r="C30" s="31"/>
      <c r="D30" s="31"/>
      <c r="E30" s="25"/>
      <c r="F30" s="71">
        <f>IF(FIND(A30,"Mo,Di,Mi,Do,Fr,Sa,So,  ")&lt;20,  IF(ISNA(VLOOKUP(DATE(YEAR(TERMIN),MONTH(TERMIN),B30),Feiertage!A:B,2,FALSE)), HLOOKUP(A30,$E$4:$K$5,2,FALSE),0),0)</f>
        <v>0</v>
      </c>
      <c r="G30" s="32">
        <f t="shared" si="1"/>
        <v>0</v>
      </c>
      <c r="H30" s="27">
        <f t="shared" si="2"/>
        <v>0</v>
      </c>
      <c r="I30" s="27">
        <f t="shared" si="3"/>
        <v>0</v>
      </c>
      <c r="J30" s="28" t="str">
        <f>IF(ISNA(VLOOKUP(DATE(YEAR(TERMIN),MONTH(TERMIN),VALUE(B30)),Feiertage!A:B,2,FALSE)),"",VLOOKUP(DATE(YEAR(TERMIN),MONTH(TERMIN),VALUE(B30)),Feiertage!A:B,2,FALSE))</f>
        <v/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4.25" x14ac:dyDescent="0.2">
      <c r="A31" s="22" t="str">
        <f t="shared" si="0"/>
        <v>So</v>
      </c>
      <c r="B31" s="30">
        <v>20</v>
      </c>
      <c r="C31" s="31"/>
      <c r="D31" s="31"/>
      <c r="E31" s="25"/>
      <c r="F31" s="71">
        <f>IF(FIND(A31,"Mo,Di,Mi,Do,Fr,Sa,So,  ")&lt;20,  IF(ISNA(VLOOKUP(DATE(YEAR(TERMIN),MONTH(TERMIN),B31),Feiertage!A:B,2,FALSE)), HLOOKUP(A31,$E$4:$K$5,2,FALSE),0),0)</f>
        <v>0</v>
      </c>
      <c r="G31" s="32">
        <f t="shared" si="1"/>
        <v>0</v>
      </c>
      <c r="H31" s="27">
        <f t="shared" si="2"/>
        <v>0</v>
      </c>
      <c r="I31" s="27">
        <f t="shared" si="3"/>
        <v>0</v>
      </c>
      <c r="J31" s="28" t="str">
        <f>IF(ISNA(VLOOKUP(DATE(YEAR(TERMIN),MONTH(TERMIN),VALUE(B31)),Feiertage!A:B,2,FALSE)),"",VLOOKUP(DATE(YEAR(TERMIN),MONTH(TERMIN),VALUE(B31)),Feiertage!A:B,2,FALSE))</f>
        <v/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4.25" x14ac:dyDescent="0.2">
      <c r="A32" s="22" t="str">
        <f t="shared" si="0"/>
        <v>Mo</v>
      </c>
      <c r="B32" s="30">
        <v>21</v>
      </c>
      <c r="C32" s="31"/>
      <c r="D32" s="31"/>
      <c r="E32" s="25"/>
      <c r="F32" s="71">
        <f>IF(FIND(A32,"Mo,Di,Mi,Do,Fr,Sa,So,  ")&lt;20,  IF(ISNA(VLOOKUP(DATE(YEAR(TERMIN),MONTH(TERMIN),B32),Feiertage!A:B,2,FALSE)), HLOOKUP(A32,$E$4:$K$5,2,FALSE),0),0)</f>
        <v>0</v>
      </c>
      <c r="G32" s="32">
        <f t="shared" si="1"/>
        <v>0</v>
      </c>
      <c r="H32" s="27">
        <f t="shared" si="2"/>
        <v>0</v>
      </c>
      <c r="I32" s="27">
        <f t="shared" si="3"/>
        <v>0</v>
      </c>
      <c r="J32" s="28" t="str">
        <f>IF(ISNA(VLOOKUP(DATE(YEAR(TERMIN),MONTH(TERMIN),VALUE(B32)),Feiertage!A:B,2,FALSE)),"",VLOOKUP(DATE(YEAR(TERMIN),MONTH(TERMIN),VALUE(B32)),Feiertage!A:B,2,FALSE))</f>
        <v/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30" ht="14.25" x14ac:dyDescent="0.2">
      <c r="A33" s="22" t="str">
        <f t="shared" si="0"/>
        <v>Di</v>
      </c>
      <c r="B33" s="30">
        <v>22</v>
      </c>
      <c r="C33" s="31"/>
      <c r="D33" s="31"/>
      <c r="E33" s="25"/>
      <c r="F33" s="71">
        <f>IF(FIND(A33,"Mo,Di,Mi,Do,Fr,Sa,So,  ")&lt;20,  IF(ISNA(VLOOKUP(DATE(YEAR(TERMIN),MONTH(TERMIN),B33),Feiertage!A:B,2,FALSE)), HLOOKUP(A33,$E$4:$K$5,2,FALSE),0),0)</f>
        <v>0</v>
      </c>
      <c r="G33" s="32">
        <f t="shared" si="1"/>
        <v>0</v>
      </c>
      <c r="H33" s="27">
        <f t="shared" si="2"/>
        <v>0</v>
      </c>
      <c r="I33" s="27">
        <f t="shared" si="3"/>
        <v>0</v>
      </c>
      <c r="J33" s="28" t="str">
        <f>IF(ISNA(VLOOKUP(DATE(YEAR(TERMIN),MONTH(TERMIN),VALUE(B33)),Feiertage!A:B,2,FALSE)),"",VLOOKUP(DATE(YEAR(TERMIN),MONTH(TERMIN),VALUE(B33)),Feiertage!A:B,2,FALSE))</f>
        <v/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30" ht="14.25" x14ac:dyDescent="0.2">
      <c r="A34" s="22" t="str">
        <f t="shared" si="0"/>
        <v>Mi</v>
      </c>
      <c r="B34" s="30">
        <v>23</v>
      </c>
      <c r="C34" s="31"/>
      <c r="D34" s="31"/>
      <c r="E34" s="25"/>
      <c r="F34" s="71">
        <f>IF(FIND(A34,"Mo,Di,Mi,Do,Fr,Sa,So,  ")&lt;20,  IF(ISNA(VLOOKUP(DATE(YEAR(TERMIN),MONTH(TERMIN),B34),Feiertage!A:B,2,FALSE)), HLOOKUP(A34,$E$4:$K$5,2,FALSE),0),0)</f>
        <v>0</v>
      </c>
      <c r="G34" s="32">
        <f t="shared" si="1"/>
        <v>0</v>
      </c>
      <c r="H34" s="27">
        <f t="shared" si="2"/>
        <v>0</v>
      </c>
      <c r="I34" s="27">
        <f t="shared" si="3"/>
        <v>0</v>
      </c>
      <c r="J34" s="28" t="str">
        <f>IF(ISNA(VLOOKUP(DATE(YEAR(TERMIN),MONTH(TERMIN),VALUE(B34)),Feiertage!A:B,2,FALSE)),"",VLOOKUP(DATE(YEAR(TERMIN),MONTH(TERMIN),VALUE(B34)),Feiertage!A:B,2,FALSE))</f>
        <v/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30" ht="14.25" x14ac:dyDescent="0.2">
      <c r="A35" s="22" t="str">
        <f t="shared" si="0"/>
        <v>Do</v>
      </c>
      <c r="B35" s="30">
        <v>24</v>
      </c>
      <c r="C35" s="31"/>
      <c r="D35" s="31"/>
      <c r="E35" s="25"/>
      <c r="F35" s="71">
        <f>IF(FIND(A35,"Mo,Di,Mi,Do,Fr,Sa,So,  ")&lt;20,  IF(ISNA(VLOOKUP(DATE(YEAR(TERMIN),MONTH(TERMIN),B35),Feiertage!A:B,2,FALSE)), HLOOKUP(A35,$E$4:$K$5,2,FALSE),0),0)</f>
        <v>0</v>
      </c>
      <c r="G35" s="32">
        <f t="shared" si="1"/>
        <v>0</v>
      </c>
      <c r="H35" s="27">
        <f t="shared" si="2"/>
        <v>0</v>
      </c>
      <c r="I35" s="27">
        <f t="shared" si="3"/>
        <v>0</v>
      </c>
      <c r="J35" s="28" t="str">
        <f>IF(ISNA(VLOOKUP(DATE(YEAR(TERMIN),MONTH(TERMIN),VALUE(B35)),Feiertage!A:B,2,FALSE)),"",VLOOKUP(DATE(YEAR(TERMIN),MONTH(TERMIN),VALUE(B35)),Feiertage!A:B,2,FALSE))</f>
        <v/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30" ht="14.25" x14ac:dyDescent="0.2">
      <c r="A36" s="22" t="str">
        <f t="shared" si="0"/>
        <v>Fr</v>
      </c>
      <c r="B36" s="30">
        <v>25</v>
      </c>
      <c r="C36" s="31"/>
      <c r="D36" s="31"/>
      <c r="E36" s="25"/>
      <c r="F36" s="71">
        <f>IF(FIND(A36,"Mo,Di,Mi,Do,Fr,Sa,So,  ")&lt;20,  IF(ISNA(VLOOKUP(DATE(YEAR(TERMIN),MONTH(TERMIN),B36),Feiertage!A:B,2,FALSE)), HLOOKUP(A36,$E$4:$K$5,2,FALSE),0),0)</f>
        <v>0</v>
      </c>
      <c r="G36" s="32">
        <f t="shared" si="1"/>
        <v>0</v>
      </c>
      <c r="H36" s="27">
        <f t="shared" si="2"/>
        <v>0</v>
      </c>
      <c r="I36" s="27">
        <f t="shared" si="3"/>
        <v>0</v>
      </c>
      <c r="J36" s="28" t="str">
        <f>IF(ISNA(VLOOKUP(DATE(YEAR(TERMIN),MONTH(TERMIN),VALUE(B36)),Feiertage!A:B,2,FALSE)),"",VLOOKUP(DATE(YEAR(TERMIN),MONTH(TERMIN),VALUE(B36)),Feiertage!A:B,2,FALSE))</f>
        <v/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30" ht="14.25" x14ac:dyDescent="0.2">
      <c r="A37" s="22" t="str">
        <f t="shared" si="0"/>
        <v>Sa</v>
      </c>
      <c r="B37" s="30">
        <v>26</v>
      </c>
      <c r="C37" s="31"/>
      <c r="D37" s="31"/>
      <c r="E37" s="25"/>
      <c r="F37" s="71">
        <f>IF(FIND(A37,"Mo,Di,Mi,Do,Fr,Sa,So,  ")&lt;20,  IF(ISNA(VLOOKUP(DATE(YEAR(TERMIN),MONTH(TERMIN),B37),Feiertage!A:B,2,FALSE)), HLOOKUP(A37,$E$4:$K$5,2,FALSE),0),0)</f>
        <v>0</v>
      </c>
      <c r="G37" s="32">
        <f t="shared" si="1"/>
        <v>0</v>
      </c>
      <c r="H37" s="27">
        <f t="shared" si="2"/>
        <v>0</v>
      </c>
      <c r="I37" s="27">
        <f t="shared" si="3"/>
        <v>0</v>
      </c>
      <c r="J37" s="28" t="str">
        <f>IF(ISNA(VLOOKUP(DATE(YEAR(TERMIN),MONTH(TERMIN),VALUE(B37)),Feiertage!A:B,2,FALSE)),"",VLOOKUP(DATE(YEAR(TERMIN),MONTH(TERMIN),VALUE(B37)),Feiertage!A:B,2,FALSE))</f>
        <v/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30" ht="14.25" x14ac:dyDescent="0.2">
      <c r="A38" s="22" t="str">
        <f t="shared" si="0"/>
        <v>So</v>
      </c>
      <c r="B38" s="30">
        <v>27</v>
      </c>
      <c r="C38" s="31"/>
      <c r="D38" s="31"/>
      <c r="E38" s="25"/>
      <c r="F38" s="71">
        <f>IF(FIND(A38,"Mo,Di,Mi,Do,Fr,Sa,So,  ")&lt;20,  IF(ISNA(VLOOKUP(DATE(YEAR(TERMIN),MONTH(TERMIN),B38),Feiertage!A:B,2,FALSE)), HLOOKUP(A38,$E$4:$K$5,2,FALSE),0),0)</f>
        <v>0</v>
      </c>
      <c r="G38" s="32">
        <f t="shared" si="1"/>
        <v>0</v>
      </c>
      <c r="H38" s="27">
        <f t="shared" si="2"/>
        <v>0</v>
      </c>
      <c r="I38" s="27">
        <f t="shared" si="3"/>
        <v>0</v>
      </c>
      <c r="J38" s="28" t="str">
        <f>IF(ISNA(VLOOKUP(DATE(YEAR(TERMIN),MONTH(TERMIN),VALUE(B38)),Feiertage!A:B,2,FALSE)),"",VLOOKUP(DATE(YEAR(TERMIN),MONTH(TERMIN),VALUE(B38)),Feiertage!A:B,2,FALSE))</f>
        <v/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30" ht="14.25" x14ac:dyDescent="0.2">
      <c r="A39" s="22" t="str">
        <f t="shared" si="0"/>
        <v>Mo</v>
      </c>
      <c r="B39" s="30">
        <v>28</v>
      </c>
      <c r="C39" s="31"/>
      <c r="D39" s="31"/>
      <c r="E39" s="25"/>
      <c r="F39" s="71">
        <f>IF(FIND(A39,"Mo,Di,Mi,Do,Fr,Sa,So,  ")&lt;20,  IF(ISNA(VLOOKUP(DATE(YEAR(TERMIN),MONTH(TERMIN),B39),Feiertage!A:B,2,FALSE)), HLOOKUP(A39,$E$4:$K$5,2,FALSE),0),0)</f>
        <v>0</v>
      </c>
      <c r="G39" s="32">
        <f t="shared" si="1"/>
        <v>0</v>
      </c>
      <c r="H39" s="27">
        <f t="shared" si="2"/>
        <v>0</v>
      </c>
      <c r="I39" s="27">
        <f t="shared" si="3"/>
        <v>0</v>
      </c>
      <c r="J39" s="28" t="str">
        <f>IF(ISNA(VLOOKUP(DATE(YEAR(TERMIN),MONTH(TERMIN),VALUE(B39)),Feiertage!A:B,2,FALSE)),"",VLOOKUP(DATE(YEAR(TERMIN),MONTH(TERMIN),VALUE(B39)),Feiertage!A:B,2,FALSE))</f>
        <v/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30" ht="14.25" x14ac:dyDescent="0.2">
      <c r="A40" s="22" t="str">
        <f>IF(MONTH(DATE(YEAR(TERMIN),MONTH(TERMIN),B37+3))=MONTH(TERMIN),TEXT(WEEKDAY(DATE(YEAR(TERMIN),MONTH(TERMIN),B37+3)),"TTT"),"  ")</f>
        <v>Di</v>
      </c>
      <c r="B40" s="30">
        <f>IF(A40&gt;"  ",B39+1,"  ")</f>
        <v>29</v>
      </c>
      <c r="C40" s="31"/>
      <c r="D40" s="31"/>
      <c r="E40" s="25"/>
      <c r="F40" s="71">
        <f>IF(FIND(A40,"Mo,Di,Mi,Do,Fr,Sa,So,  ")&lt;20,  IF(ISNA(VLOOKUP(DATE(YEAR(TERMIN),MONTH(TERMIN),B40),Feiertage!A:B,2,FALSE)), HLOOKUP(A40,$E$4:$K$5,2,FALSE),0),0)</f>
        <v>0</v>
      </c>
      <c r="G40" s="32">
        <f t="shared" si="1"/>
        <v>0</v>
      </c>
      <c r="H40" s="27">
        <f t="shared" si="2"/>
        <v>0</v>
      </c>
      <c r="I40" s="27">
        <f t="shared" si="3"/>
        <v>0</v>
      </c>
      <c r="J40" s="28" t="str">
        <f>IF(A40&gt;"  ", IF(ISNA(VLOOKUP(DATE(YEAR(TERMIN),MONTH(TERMIN),VALUE(B40)),Feiertage!A:B,2,FALSE)),"",VLOOKUP(DATE(YEAR(TERMIN),MONTH(TERMIN),VALUE(B40)),Feiertage!A:B,2,FALSE)),"Entfällt")</f>
        <v/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30" ht="14.25" x14ac:dyDescent="0.2">
      <c r="A41" s="22" t="str">
        <f>IF(MONTH(DATE(YEAR(TERMIN),MONTH(TERMIN),B38+3))=MONTH(TERMIN),TEXT(WEEKDAY(DATE(YEAR(TERMIN),MONTH(TERMIN),B38+3)),"TTT"),"  ")</f>
        <v>Mi</v>
      </c>
      <c r="B41" s="30">
        <f>IF(A41&gt;"  ",B40+1,"  ")</f>
        <v>30</v>
      </c>
      <c r="C41" s="31"/>
      <c r="D41" s="31"/>
      <c r="E41" s="25"/>
      <c r="F41" s="71">
        <f>IF(FIND(A41,"Mo,Di,Mi,Do,Fr,Sa,So,  ")&lt;20,  IF(ISNA(VLOOKUP(DATE(YEAR(TERMIN),MONTH(TERMIN),B41),Feiertage!A:B,2,FALSE)), HLOOKUP(A41,$E$4:$K$5,2,FALSE),0),0)</f>
        <v>0</v>
      </c>
      <c r="G41" s="32">
        <f t="shared" si="1"/>
        <v>0</v>
      </c>
      <c r="H41" s="27">
        <f t="shared" si="2"/>
        <v>0</v>
      </c>
      <c r="I41" s="27">
        <f t="shared" si="3"/>
        <v>0</v>
      </c>
      <c r="J41" s="28" t="str">
        <f>IF(A41&gt;"  ", IF(ISNA(VLOOKUP(DATE(YEAR(TERMIN),MONTH(TERMIN),VALUE(B41)),Feiertage!A:B,2,FALSE)),"",VLOOKUP(DATE(YEAR(TERMIN),MONTH(TERMIN),VALUE(B41)),Feiertage!A:B,2,FALSE)),"Entfällt")</f>
        <v/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30" ht="14.25" x14ac:dyDescent="0.2">
      <c r="A42" s="22" t="str">
        <f>IF(MONTH(DATE(YEAR(TERMIN),MONTH(TERMIN),B39+3))=MONTH(TERMIN),TEXT(WEEKDAY(DATE(YEAR(TERMIN),MONTH(TERMIN),B39+3)),"TTT"),"  ")</f>
        <v>Do</v>
      </c>
      <c r="B42" s="30">
        <f>IF(A42&gt;"  ",B41+1,"  ")</f>
        <v>31</v>
      </c>
      <c r="C42" s="34"/>
      <c r="D42" s="34"/>
      <c r="E42" s="35"/>
      <c r="F42" s="71">
        <f>IF(FIND(A42,"Mo,Di,Mi,Do,Fr,Sa,So,  ")&lt;20,  IF(ISNA(VLOOKUP(DATE(YEAR(TERMIN),MONTH(TERMIN),B42),Feiertage!A:B,2,FALSE)), HLOOKUP(A42,$E$4:$K$5,2,FALSE),0),0)</f>
        <v>0</v>
      </c>
      <c r="G42" s="32">
        <f t="shared" si="1"/>
        <v>0</v>
      </c>
      <c r="H42" s="27">
        <f t="shared" si="2"/>
        <v>0</v>
      </c>
      <c r="I42" s="27">
        <f>I41+H42</f>
        <v>0</v>
      </c>
      <c r="J42" s="28" t="str">
        <f>IF(A42&gt;"  ", IF(ISNA(VLOOKUP(DATE(YEAR(TERMIN),MONTH(TERMIN),VALUE(B42)),Feiertage!A:B,2,FALSE)),"",VLOOKUP(DATE(YEAR(TERMIN),MONTH(TERMIN),VALUE(B42)),Feiertage!A:B,2,FALSE)),"Entfällt")</f>
        <v/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30" ht="15.75" thickBot="1" x14ac:dyDescent="0.3">
      <c r="A43" s="75" t="s">
        <v>21</v>
      </c>
      <c r="B43" s="76"/>
      <c r="C43" s="76"/>
      <c r="D43" s="76"/>
      <c r="E43" s="63"/>
      <c r="F43" s="51">
        <f>SUM(F12:F42)</f>
        <v>0</v>
      </c>
      <c r="G43" s="52">
        <f>SUM(G12:G42)</f>
        <v>0</v>
      </c>
      <c r="H43" s="53">
        <f>SUM(H12:H42)</f>
        <v>0</v>
      </c>
      <c r="I43" s="54"/>
      <c r="J43" s="36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30" ht="15.75" thickBot="1" x14ac:dyDescent="0.3">
      <c r="E44" s="55" t="s">
        <v>20</v>
      </c>
      <c r="F44" s="58">
        <f>F43+F11</f>
        <v>0</v>
      </c>
      <c r="G44" s="58">
        <f>G43+G11</f>
        <v>0</v>
      </c>
      <c r="H44" s="64"/>
      <c r="I44" s="56">
        <f>I11+H43</f>
        <v>0</v>
      </c>
      <c r="J44" s="37" t="str">
        <f>CONCATENATE("entspricht: ",TEXT(ROUNDDOWN(I44,0),"##"),":",TEXT(ROUND((ABS(I44)-(ROUNDDOWN(ABS(I44),0)))*60,0),"0#")," Std.:Min.")</f>
        <v>entspricht: :0 Std.:Min.</v>
      </c>
      <c r="P44" s="38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ht="15" x14ac:dyDescent="0.25">
      <c r="A45" t="s">
        <v>22</v>
      </c>
      <c r="E45" s="59">
        <f>Dez.!F44</f>
        <v>0</v>
      </c>
      <c r="H45" s="39"/>
      <c r="I45" s="40"/>
      <c r="J45" s="41"/>
      <c r="P45" s="38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1:30" x14ac:dyDescent="0.2">
      <c r="A46" s="3" t="s">
        <v>36</v>
      </c>
      <c r="B46" s="3"/>
      <c r="C46" s="3"/>
      <c r="D46" s="3"/>
      <c r="E46" s="57">
        <f>G44</f>
        <v>0</v>
      </c>
      <c r="F46" s="3"/>
      <c r="P46" s="38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9" spans="1:30" ht="13.5" thickBot="1" x14ac:dyDescent="0.25">
      <c r="A49" s="42"/>
      <c r="B49" s="42"/>
      <c r="C49" s="42"/>
      <c r="D49" s="42"/>
      <c r="E49" s="42"/>
      <c r="F49" s="42"/>
      <c r="H49" s="3"/>
      <c r="I49" s="3"/>
      <c r="J49" s="3"/>
      <c r="P49" s="38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1:30" s="43" customFormat="1" x14ac:dyDescent="0.2">
      <c r="A50" s="43" t="s">
        <v>23</v>
      </c>
      <c r="H50" s="44"/>
      <c r="I50" s="44"/>
      <c r="J50" s="44"/>
      <c r="K50"/>
      <c r="L50"/>
      <c r="M50"/>
      <c r="N50"/>
      <c r="O50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1:30" x14ac:dyDescent="0.2">
      <c r="P51" s="38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x14ac:dyDescent="0.2">
      <c r="P52" s="38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x14ac:dyDescent="0.2">
      <c r="P53" s="38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x14ac:dyDescent="0.2">
      <c r="P54" s="38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x14ac:dyDescent="0.2">
      <c r="P55" s="38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x14ac:dyDescent="0.2">
      <c r="P56" s="38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x14ac:dyDescent="0.2">
      <c r="P57" s="38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x14ac:dyDescent="0.2">
      <c r="P58" s="3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x14ac:dyDescent="0.2"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x14ac:dyDescent="0.2"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x14ac:dyDescent="0.2"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x14ac:dyDescent="0.2"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x14ac:dyDescent="0.2"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x14ac:dyDescent="0.2"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7:30" x14ac:dyDescent="0.2"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7:30" x14ac:dyDescent="0.2"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7:30" x14ac:dyDescent="0.2"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7:30" x14ac:dyDescent="0.2"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7:30" x14ac:dyDescent="0.2"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7:30" x14ac:dyDescent="0.2"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7:30" x14ac:dyDescent="0.2"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7:30" x14ac:dyDescent="0.2"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7:30" x14ac:dyDescent="0.2"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17:30" x14ac:dyDescent="0.2"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7:30" x14ac:dyDescent="0.2"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spans="17:30" x14ac:dyDescent="0.2"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spans="17:30" x14ac:dyDescent="0.2"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7:30" x14ac:dyDescent="0.2"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7:30" x14ac:dyDescent="0.2"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7:30" x14ac:dyDescent="0.2"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7:30" x14ac:dyDescent="0.2"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7:30" x14ac:dyDescent="0.2"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7:30" x14ac:dyDescent="0.2"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7:30" x14ac:dyDescent="0.2"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7:30" x14ac:dyDescent="0.2"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7:30" x14ac:dyDescent="0.2"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7:30" x14ac:dyDescent="0.2"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7:30" x14ac:dyDescent="0.2"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7:30" x14ac:dyDescent="0.2"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7:30" x14ac:dyDescent="0.2"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7:30" x14ac:dyDescent="0.2"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7:30" x14ac:dyDescent="0.2"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7:30" x14ac:dyDescent="0.2"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7:30" x14ac:dyDescent="0.2"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7:30" x14ac:dyDescent="0.2"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7:30" x14ac:dyDescent="0.2"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7:30" x14ac:dyDescent="0.2"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7:30" x14ac:dyDescent="0.2"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7:30" x14ac:dyDescent="0.2"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7:30" x14ac:dyDescent="0.2"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7:30" x14ac:dyDescent="0.2"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7:30" x14ac:dyDescent="0.2"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7:30" x14ac:dyDescent="0.2"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7:30" x14ac:dyDescent="0.2"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7:30" x14ac:dyDescent="0.2"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7:30" x14ac:dyDescent="0.2"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7:30" x14ac:dyDescent="0.2"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7:30" x14ac:dyDescent="0.2"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7:30" x14ac:dyDescent="0.2"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7:30" x14ac:dyDescent="0.2"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7:30" x14ac:dyDescent="0.2"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7:30" x14ac:dyDescent="0.2"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7:30" x14ac:dyDescent="0.2"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7:30" x14ac:dyDescent="0.2"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7:30" x14ac:dyDescent="0.2"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7:30" x14ac:dyDescent="0.2"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7:30" x14ac:dyDescent="0.2"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7:30" x14ac:dyDescent="0.2"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7:30" x14ac:dyDescent="0.2"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7:30" x14ac:dyDescent="0.2"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7:30" x14ac:dyDescent="0.2"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7:30" x14ac:dyDescent="0.2"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7:30" x14ac:dyDescent="0.2"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7:30" x14ac:dyDescent="0.2"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7:30" x14ac:dyDescent="0.2"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7:30" x14ac:dyDescent="0.2"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7:30" x14ac:dyDescent="0.2"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7:30" x14ac:dyDescent="0.2"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7:30" x14ac:dyDescent="0.2"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7:30" x14ac:dyDescent="0.2"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7:30" x14ac:dyDescent="0.2"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7:30" x14ac:dyDescent="0.2"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7:30" x14ac:dyDescent="0.2"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7:30" x14ac:dyDescent="0.2"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7:30" x14ac:dyDescent="0.2"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7:30" x14ac:dyDescent="0.2"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</row>
    <row r="137" spans="17:30" x14ac:dyDescent="0.2"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7:30" x14ac:dyDescent="0.2"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7:30" x14ac:dyDescent="0.2"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7:30" x14ac:dyDescent="0.2"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</row>
    <row r="141" spans="17:30" x14ac:dyDescent="0.2"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</row>
    <row r="142" spans="17:30" x14ac:dyDescent="0.2"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</row>
    <row r="143" spans="17:30" x14ac:dyDescent="0.2"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</row>
    <row r="144" spans="17:30" x14ac:dyDescent="0.2"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7:30" x14ac:dyDescent="0.2"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7:30" x14ac:dyDescent="0.2"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</row>
    <row r="147" spans="17:30" x14ac:dyDescent="0.2"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</row>
    <row r="148" spans="17:30" x14ac:dyDescent="0.2"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</row>
    <row r="149" spans="17:30" x14ac:dyDescent="0.2"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</row>
    <row r="150" spans="17:30" x14ac:dyDescent="0.2"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</row>
    <row r="151" spans="17:30" x14ac:dyDescent="0.2"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</row>
    <row r="152" spans="17:30" x14ac:dyDescent="0.2"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</row>
    <row r="153" spans="17:30" x14ac:dyDescent="0.2"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</row>
    <row r="154" spans="17:30" x14ac:dyDescent="0.2"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</row>
    <row r="155" spans="17:30" x14ac:dyDescent="0.2"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</row>
    <row r="156" spans="17:30" x14ac:dyDescent="0.2"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</row>
    <row r="157" spans="17:30" x14ac:dyDescent="0.2"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</row>
    <row r="158" spans="17:30" x14ac:dyDescent="0.2"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</row>
    <row r="159" spans="17:30" x14ac:dyDescent="0.2"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</row>
    <row r="160" spans="17:30" x14ac:dyDescent="0.2"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</row>
    <row r="161" spans="17:30" x14ac:dyDescent="0.2"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</row>
    <row r="162" spans="17:30" x14ac:dyDescent="0.2"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</row>
    <row r="163" spans="17:30" x14ac:dyDescent="0.2"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</row>
    <row r="164" spans="17:30" x14ac:dyDescent="0.2"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7:30" x14ac:dyDescent="0.2"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7:30" x14ac:dyDescent="0.2"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</row>
    <row r="167" spans="17:30" x14ac:dyDescent="0.2"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</row>
    <row r="168" spans="17:30" x14ac:dyDescent="0.2"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</row>
    <row r="169" spans="17:30" x14ac:dyDescent="0.2"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</row>
    <row r="170" spans="17:30" x14ac:dyDescent="0.2"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</row>
    <row r="171" spans="17:30" x14ac:dyDescent="0.2"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</row>
    <row r="172" spans="17:30" x14ac:dyDescent="0.2"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</row>
  </sheetData>
  <mergeCells count="8">
    <mergeCell ref="A43:D43"/>
    <mergeCell ref="A10:B10"/>
    <mergeCell ref="D7:G7"/>
    <mergeCell ref="D2:H2"/>
    <mergeCell ref="A2:C2"/>
    <mergeCell ref="C8:D8"/>
    <mergeCell ref="A8:B9"/>
    <mergeCell ref="A4:D5"/>
  </mergeCells>
  <phoneticPr fontId="0" type="noConversion"/>
  <pageMargins left="0.78740157499999996" right="0.78740157499999996" top="0.984251969" bottom="0.984251969" header="0.4921259845" footer="0.4921259845"/>
  <pageSetup paperSize="9" scale="86" orientation="portrait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172"/>
  <sheetViews>
    <sheetView zoomScaleNormal="100" workbookViewId="0">
      <selection activeCell="D7" sqref="D7:G7"/>
    </sheetView>
  </sheetViews>
  <sheetFormatPr baseColWidth="10" defaultRowHeight="12.75" x14ac:dyDescent="0.2"/>
  <cols>
    <col min="1" max="1" width="4" customWidth="1"/>
    <col min="2" max="2" width="3.5703125" customWidth="1"/>
    <col min="3" max="4" width="9.7109375" customWidth="1"/>
    <col min="5" max="5" width="10.140625" customWidth="1"/>
    <col min="6" max="9" width="9.7109375" customWidth="1"/>
    <col min="10" max="10" width="24.28515625" customWidth="1"/>
    <col min="11" max="11" width="14.42578125" customWidth="1"/>
    <col min="12" max="12" width="24.140625" customWidth="1"/>
    <col min="16" max="16" width="11.42578125" style="2"/>
  </cols>
  <sheetData>
    <row r="1" spans="1:36" ht="25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 x14ac:dyDescent="0.2">
      <c r="A2" s="83" t="s">
        <v>0</v>
      </c>
      <c r="B2" s="84"/>
      <c r="C2" s="84"/>
      <c r="D2" s="81">
        <f>Juli!D2</f>
        <v>0</v>
      </c>
      <c r="E2" s="81"/>
      <c r="F2" s="81"/>
      <c r="G2" s="81"/>
      <c r="H2" s="82"/>
      <c r="I2" s="3"/>
      <c r="J2" s="4"/>
    </row>
    <row r="4" spans="1:36" ht="12.75" customHeight="1" x14ac:dyDescent="0.2">
      <c r="A4" s="90" t="s">
        <v>1</v>
      </c>
      <c r="B4" s="90"/>
      <c r="C4" s="90"/>
      <c r="D4" s="90"/>
      <c r="E4" s="5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70" t="s">
        <v>39</v>
      </c>
      <c r="K4" s="70" t="s">
        <v>40</v>
      </c>
    </row>
    <row r="5" spans="1:36" x14ac:dyDescent="0.2">
      <c r="A5" s="90"/>
      <c r="B5" s="90"/>
      <c r="C5" s="90"/>
      <c r="D5" s="90"/>
      <c r="E5" s="6">
        <f>Juli!E5</f>
        <v>0</v>
      </c>
      <c r="F5" s="6">
        <f>Juli!F5</f>
        <v>0</v>
      </c>
      <c r="G5" s="6">
        <f>Juli!G5</f>
        <v>0</v>
      </c>
      <c r="H5" s="6">
        <f>Juli!H5</f>
        <v>0</v>
      </c>
      <c r="I5" s="6">
        <f>Juli!I5</f>
        <v>0</v>
      </c>
      <c r="J5" s="6">
        <f>Juli!J5</f>
        <v>0</v>
      </c>
      <c r="K5" s="6">
        <f>Juli!K5</f>
        <v>0</v>
      </c>
    </row>
    <row r="7" spans="1:36" ht="13.5" thickBot="1" x14ac:dyDescent="0.25">
      <c r="A7" t="s">
        <v>7</v>
      </c>
      <c r="D7" s="79">
        <f>DATE(2025,8,1)</f>
        <v>45870</v>
      </c>
      <c r="E7" s="79"/>
      <c r="F7" s="80"/>
      <c r="G7" s="80"/>
    </row>
    <row r="8" spans="1:36" ht="22.5" x14ac:dyDescent="0.2">
      <c r="A8" s="86" t="s">
        <v>8</v>
      </c>
      <c r="B8" s="87"/>
      <c r="C8" s="85" t="s">
        <v>9</v>
      </c>
      <c r="D8" s="85"/>
      <c r="E8" s="7" t="s">
        <v>10</v>
      </c>
      <c r="F8" s="7" t="s">
        <v>11</v>
      </c>
      <c r="G8" s="7" t="s">
        <v>12</v>
      </c>
      <c r="H8" s="7" t="s">
        <v>13</v>
      </c>
      <c r="I8" s="7" t="s">
        <v>14</v>
      </c>
      <c r="J8" s="8" t="s">
        <v>15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</row>
    <row r="9" spans="1:36" ht="13.5" thickBot="1" x14ac:dyDescent="0.25">
      <c r="A9" s="88"/>
      <c r="B9" s="89"/>
      <c r="C9" s="10" t="s">
        <v>16</v>
      </c>
      <c r="D9" s="10" t="s">
        <v>17</v>
      </c>
      <c r="E9" s="11"/>
      <c r="F9" s="11"/>
      <c r="G9" s="10"/>
      <c r="H9" s="11" t="s">
        <v>18</v>
      </c>
      <c r="I9" s="11" t="s">
        <v>18</v>
      </c>
      <c r="J9" s="12"/>
      <c r="P9"/>
    </row>
    <row r="10" spans="1:36" s="15" customFormat="1" ht="15" thickBot="1" x14ac:dyDescent="0.25">
      <c r="A10" s="77" t="s">
        <v>19</v>
      </c>
      <c r="B10" s="78"/>
      <c r="C10" s="13">
        <v>0.3125</v>
      </c>
      <c r="D10" s="13">
        <v>0.66666666666666696</v>
      </c>
      <c r="E10" s="62">
        <v>1.0416666666666701E-2</v>
      </c>
      <c r="F10" s="47">
        <v>0.32083333333333303</v>
      </c>
      <c r="G10" s="48">
        <f>IF(D10-C10=0,0, IF(D10-C10-E10&lt;TIMEVALUE("6:00"),D10-C10-E10, IF(D10-C10&lt;TIMEVALUE("6:30"),TIMEVALUE("6:00"),D10-C10-E10-TIMEVALUE("0:30"))))</f>
        <v>0.32291666666666702</v>
      </c>
      <c r="H10" s="49">
        <f>((HOUR(G10)*60+MINUTE(G10))-(HOUR(F10)*60+MINUTE(F10)))/60</f>
        <v>0.05</v>
      </c>
      <c r="I10" s="50" t="str">
        <f>IF(ISERROR(I9+H10),"",I9+H10)</f>
        <v/>
      </c>
      <c r="J10" s="14"/>
      <c r="K10"/>
      <c r="L10"/>
      <c r="M10"/>
      <c r="N10"/>
      <c r="O10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36" s="15" customFormat="1" ht="15.75" thickBot="1" x14ac:dyDescent="0.3">
      <c r="A11" s="17"/>
      <c r="B11" s="18"/>
      <c r="C11" s="19"/>
      <c r="D11" s="19"/>
      <c r="E11" s="20" t="s">
        <v>20</v>
      </c>
      <c r="F11" s="60">
        <f>Juli!F44</f>
        <v>0</v>
      </c>
      <c r="G11" s="60">
        <f>Juli!G44</f>
        <v>0</v>
      </c>
      <c r="H11" s="68"/>
      <c r="I11" s="67">
        <f>Juli!I44</f>
        <v>0</v>
      </c>
      <c r="J11" s="21"/>
      <c r="K11"/>
      <c r="L11"/>
      <c r="M11"/>
      <c r="N11"/>
      <c r="O11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36" ht="14.25" x14ac:dyDescent="0.2">
      <c r="A12" s="22" t="str">
        <f t="shared" ref="A12:A39" si="0">TEXT(WEEKDAY(DATE(YEAR(TERMIN),MONTH(TERMIN),B12)),"TTT")</f>
        <v>Fr</v>
      </c>
      <c r="B12" s="23">
        <v>1</v>
      </c>
      <c r="C12" s="24"/>
      <c r="D12" s="24"/>
      <c r="E12" s="25"/>
      <c r="F12" s="26">
        <f>IF(FIND(A12,"Mo,Di,Mi,Do,Fr,Sa,So,  ")&lt;20,  IF(ISNA(VLOOKUP(DATE(YEAR(TERMIN),MONTH(TERMIN),B12),Feiertage!A:B,2,FALSE)), HLOOKUP(A12,$E$4:$K$5,2,FALSE),0),0)</f>
        <v>0</v>
      </c>
      <c r="G12" s="32">
        <f t="shared" ref="G12:G42" si="1">IF(ISBLANK(C12),0, IF(ISTEXT(C12),F12,   IF(D12-C12-E12&lt;TIMEVALUE("6:00"),D12-C12-E12, IF(D12-C12&lt;TIMEVALUE("6:30"),TIMEVALUE("6:00"),D12-C12-E12-TIMEVALUE("0:30")))))</f>
        <v>0</v>
      </c>
      <c r="H12" s="27">
        <f t="shared" ref="H12:H42" si="2">((HOUR(G12)*60+MINUTE(G12))-(HOUR(F12)*60+MINUTE(F12)))/60</f>
        <v>0</v>
      </c>
      <c r="I12" s="65">
        <f t="shared" ref="I12:I41" si="3">IF(ISERROR(I11+H12),"",I11+H12)</f>
        <v>0</v>
      </c>
      <c r="J12" s="28" t="str">
        <f>IF(ISNA(VLOOKUP(DATE(YEAR(TERMIN),MONTH(TERMIN),VALUE(B12)),Feiertage!A:B,2,FALSE)),"",VLOOKUP(DATE(YEAR(TERMIN),MONTH(TERMIN),VALUE(B12)),Feiertage!A:B,2,FALSE))</f>
        <v/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36" ht="14.25" x14ac:dyDescent="0.2">
      <c r="A13" s="22" t="str">
        <f t="shared" si="0"/>
        <v>Sa</v>
      </c>
      <c r="B13" s="30">
        <v>2</v>
      </c>
      <c r="C13" s="31"/>
      <c r="D13" s="31"/>
      <c r="E13" s="25"/>
      <c r="F13" s="71">
        <f>IF(FIND(A13,"Mo,Di,Mi,Do,Fr,Sa,So,  ")&lt;20,  IF(ISNA(VLOOKUP(DATE(YEAR(TERMIN),MONTH(TERMIN),B13),Feiertage!A:B,2,FALSE)), HLOOKUP(A13,$E$4:$K$5,2,FALSE),0),0)</f>
        <v>0</v>
      </c>
      <c r="G13" s="32">
        <f t="shared" si="1"/>
        <v>0</v>
      </c>
      <c r="H13" s="27">
        <f t="shared" si="2"/>
        <v>0</v>
      </c>
      <c r="I13" s="27">
        <f t="shared" si="3"/>
        <v>0</v>
      </c>
      <c r="J13" s="28" t="str">
        <f>IF(ISNA(VLOOKUP(DATE(YEAR(TERMIN),MONTH(TERMIN),VALUE(B13)),Feiertage!A:B,2,FALSE)),"",VLOOKUP(DATE(YEAR(TERMIN),MONTH(TERMIN),VALUE(B13)),Feiertage!A:B,2,FALSE))</f>
        <v/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36" ht="14.25" x14ac:dyDescent="0.2">
      <c r="A14" s="22" t="str">
        <f t="shared" si="0"/>
        <v>So</v>
      </c>
      <c r="B14" s="30">
        <v>3</v>
      </c>
      <c r="C14" s="31"/>
      <c r="D14" s="31"/>
      <c r="E14" s="25"/>
      <c r="F14" s="71">
        <f>IF(FIND(A14,"Mo,Di,Mi,Do,Fr,Sa,So,  ")&lt;20,  IF(ISNA(VLOOKUP(DATE(YEAR(TERMIN),MONTH(TERMIN),B14),Feiertage!A:B,2,FALSE)), HLOOKUP(A14,$E$4:$K$5,2,FALSE),0),0)</f>
        <v>0</v>
      </c>
      <c r="G14" s="32">
        <f t="shared" si="1"/>
        <v>0</v>
      </c>
      <c r="H14" s="27">
        <f t="shared" si="2"/>
        <v>0</v>
      </c>
      <c r="I14" s="27">
        <f t="shared" si="3"/>
        <v>0</v>
      </c>
      <c r="J14" s="28" t="str">
        <f>IF(ISNA(VLOOKUP(DATE(YEAR(TERMIN),MONTH(TERMIN),VALUE(B14)),Feiertage!A:B,2,FALSE)),"",VLOOKUP(DATE(YEAR(TERMIN),MONTH(TERMIN),VALUE(B14)),Feiertage!A:B,2,FALSE))</f>
        <v/>
      </c>
      <c r="K14" s="33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36" ht="14.25" x14ac:dyDescent="0.2">
      <c r="A15" s="22" t="str">
        <f t="shared" si="0"/>
        <v>Mo</v>
      </c>
      <c r="B15" s="30">
        <v>4</v>
      </c>
      <c r="C15" s="31"/>
      <c r="D15" s="31"/>
      <c r="E15" s="25"/>
      <c r="F15" s="71">
        <f>IF(FIND(A15,"Mo,Di,Mi,Do,Fr,Sa,So,  ")&lt;20,  IF(ISNA(VLOOKUP(DATE(YEAR(TERMIN),MONTH(TERMIN),B15),Feiertage!A:B,2,FALSE)), HLOOKUP(A15,$E$4:$K$5,2,FALSE),0),0)</f>
        <v>0</v>
      </c>
      <c r="G15" s="32">
        <f t="shared" si="1"/>
        <v>0</v>
      </c>
      <c r="H15" s="27">
        <f t="shared" si="2"/>
        <v>0</v>
      </c>
      <c r="I15" s="27">
        <f t="shared" si="3"/>
        <v>0</v>
      </c>
      <c r="J15" s="28" t="str">
        <f>IF(ISNA(VLOOKUP(DATE(YEAR(TERMIN),MONTH(TERMIN),VALUE(B15)),Feiertage!A:B,2,FALSE)),"",VLOOKUP(DATE(YEAR(TERMIN),MONTH(TERMIN),VALUE(B15)),Feiertage!A:B,2,FALSE))</f>
        <v/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36" ht="14.25" x14ac:dyDescent="0.2">
      <c r="A16" s="22" t="str">
        <f t="shared" si="0"/>
        <v>Di</v>
      </c>
      <c r="B16" s="30">
        <v>5</v>
      </c>
      <c r="C16" s="31"/>
      <c r="D16" s="31"/>
      <c r="E16" s="25"/>
      <c r="F16" s="71">
        <f>IF(FIND(A16,"Mo,Di,Mi,Do,Fr,Sa,So,  ")&lt;20,  IF(ISNA(VLOOKUP(DATE(YEAR(TERMIN),MONTH(TERMIN),B16),Feiertage!A:B,2,FALSE)), HLOOKUP(A16,$E$4:$K$5,2,FALSE),0),0)</f>
        <v>0</v>
      </c>
      <c r="G16" s="32">
        <f t="shared" si="1"/>
        <v>0</v>
      </c>
      <c r="H16" s="27">
        <f t="shared" si="2"/>
        <v>0</v>
      </c>
      <c r="I16" s="27">
        <f t="shared" si="3"/>
        <v>0</v>
      </c>
      <c r="J16" s="28" t="str">
        <f>IF(ISNA(VLOOKUP(DATE(YEAR(TERMIN),MONTH(TERMIN),VALUE(B16)),Feiertage!A:B,2,FALSE)),"",VLOOKUP(DATE(YEAR(TERMIN),MONTH(TERMIN),VALUE(B16)),Feiertage!A:B,2,FALSE))</f>
        <v/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28" ht="14.25" x14ac:dyDescent="0.2">
      <c r="A17" s="22" t="str">
        <f t="shared" si="0"/>
        <v>Mi</v>
      </c>
      <c r="B17" s="30">
        <v>6</v>
      </c>
      <c r="C17" s="31"/>
      <c r="D17" s="31"/>
      <c r="E17" s="25"/>
      <c r="F17" s="71">
        <f>IF(FIND(A17,"Mo,Di,Mi,Do,Fr,Sa,So,  ")&lt;20,  IF(ISNA(VLOOKUP(DATE(YEAR(TERMIN),MONTH(TERMIN),B17),Feiertage!A:B,2,FALSE)), HLOOKUP(A17,$E$4:$K$5,2,FALSE),0),0)</f>
        <v>0</v>
      </c>
      <c r="G17" s="32">
        <f t="shared" si="1"/>
        <v>0</v>
      </c>
      <c r="H17" s="27">
        <f t="shared" si="2"/>
        <v>0</v>
      </c>
      <c r="I17" s="27">
        <f t="shared" si="3"/>
        <v>0</v>
      </c>
      <c r="J17" s="28" t="str">
        <f>IF(ISNA(VLOOKUP(DATE(YEAR(TERMIN),MONTH(TERMIN),VALUE(B17)),Feiertage!A:B,2,FALSE)),"",VLOOKUP(DATE(YEAR(TERMIN),MONTH(TERMIN),VALUE(B17)),Feiertage!A:B,2,FALSE))</f>
        <v/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28" ht="14.25" x14ac:dyDescent="0.2">
      <c r="A18" s="22" t="str">
        <f t="shared" si="0"/>
        <v>Do</v>
      </c>
      <c r="B18" s="30">
        <v>7</v>
      </c>
      <c r="C18" s="31"/>
      <c r="D18" s="31"/>
      <c r="E18" s="25"/>
      <c r="F18" s="71">
        <f>IF(FIND(A18,"Mo,Di,Mi,Do,Fr,Sa,So,  ")&lt;20,  IF(ISNA(VLOOKUP(DATE(YEAR(TERMIN),MONTH(TERMIN),B18),Feiertage!A:B,2,FALSE)), HLOOKUP(A18,$E$4:$K$5,2,FALSE),0),0)</f>
        <v>0</v>
      </c>
      <c r="G18" s="32">
        <f t="shared" si="1"/>
        <v>0</v>
      </c>
      <c r="H18" s="27">
        <f t="shared" si="2"/>
        <v>0</v>
      </c>
      <c r="I18" s="27">
        <f t="shared" si="3"/>
        <v>0</v>
      </c>
      <c r="J18" s="28" t="str">
        <f>IF(ISNA(VLOOKUP(DATE(YEAR(TERMIN),MONTH(TERMIN),VALUE(B18)),Feiertage!A:B,2,FALSE)),"",VLOOKUP(DATE(YEAR(TERMIN),MONTH(TERMIN),VALUE(B18)),Feiertage!A:B,2,FALSE))</f>
        <v/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</row>
    <row r="19" spans="1:28" ht="14.25" x14ac:dyDescent="0.2">
      <c r="A19" s="22" t="str">
        <f t="shared" si="0"/>
        <v>Fr</v>
      </c>
      <c r="B19" s="30">
        <v>8</v>
      </c>
      <c r="C19" s="31"/>
      <c r="D19" s="31"/>
      <c r="E19" s="25"/>
      <c r="F19" s="71">
        <f>IF(FIND(A19,"Mo,Di,Mi,Do,Fr,Sa,So,  ")&lt;20,  IF(ISNA(VLOOKUP(DATE(YEAR(TERMIN),MONTH(TERMIN),B19),Feiertage!A:B,2,FALSE)), HLOOKUP(A19,$E$4:$K$5,2,FALSE),0),0)</f>
        <v>0</v>
      </c>
      <c r="G19" s="32">
        <f t="shared" si="1"/>
        <v>0</v>
      </c>
      <c r="H19" s="27">
        <f t="shared" si="2"/>
        <v>0</v>
      </c>
      <c r="I19" s="27">
        <f t="shared" si="3"/>
        <v>0</v>
      </c>
      <c r="J19" s="28" t="str">
        <f>IF(ISNA(VLOOKUP(DATE(YEAR(TERMIN),MONTH(TERMIN),VALUE(B19)),Feiertage!A:B,2,FALSE)),"",VLOOKUP(DATE(YEAR(TERMIN),MONTH(TERMIN),VALUE(B19)),Feiertage!A:B,2,FALSE))</f>
        <v/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28" ht="14.25" x14ac:dyDescent="0.2">
      <c r="A20" s="22" t="str">
        <f t="shared" si="0"/>
        <v>Sa</v>
      </c>
      <c r="B20" s="30">
        <v>9</v>
      </c>
      <c r="C20" s="31"/>
      <c r="D20" s="31"/>
      <c r="E20" s="25"/>
      <c r="F20" s="71">
        <f>IF(FIND(A20,"Mo,Di,Mi,Do,Fr,Sa,So,  ")&lt;20,  IF(ISNA(VLOOKUP(DATE(YEAR(TERMIN),MONTH(TERMIN),B20),Feiertage!A:B,2,FALSE)), HLOOKUP(A20,$E$4:$K$5,2,FALSE),0),0)</f>
        <v>0</v>
      </c>
      <c r="G20" s="32">
        <f t="shared" si="1"/>
        <v>0</v>
      </c>
      <c r="H20" s="27">
        <f t="shared" si="2"/>
        <v>0</v>
      </c>
      <c r="I20" s="27">
        <f t="shared" si="3"/>
        <v>0</v>
      </c>
      <c r="J20" s="28" t="str">
        <f>IF(ISNA(VLOOKUP(DATE(YEAR(TERMIN),MONTH(TERMIN),VALUE(B20)),Feiertage!A:B,2,FALSE)),"",VLOOKUP(DATE(YEAR(TERMIN),MONTH(TERMIN),VALUE(B20)),Feiertage!A:B,2,FALSE))</f>
        <v/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28" ht="14.25" x14ac:dyDescent="0.2">
      <c r="A21" s="22" t="str">
        <f t="shared" si="0"/>
        <v>So</v>
      </c>
      <c r="B21" s="30">
        <v>10</v>
      </c>
      <c r="C21" s="31"/>
      <c r="D21" s="31"/>
      <c r="E21" s="25"/>
      <c r="F21" s="71">
        <f>IF(FIND(A21,"Mo,Di,Mi,Do,Fr,Sa,So,  ")&lt;20,  IF(ISNA(VLOOKUP(DATE(YEAR(TERMIN),MONTH(TERMIN),B21),Feiertage!A:B,2,FALSE)), HLOOKUP(A21,$E$4:$K$5,2,FALSE),0),0)</f>
        <v>0</v>
      </c>
      <c r="G21" s="32">
        <f t="shared" si="1"/>
        <v>0</v>
      </c>
      <c r="H21" s="27">
        <f t="shared" si="2"/>
        <v>0</v>
      </c>
      <c r="I21" s="27">
        <f t="shared" si="3"/>
        <v>0</v>
      </c>
      <c r="J21" s="28" t="str">
        <f>IF(ISNA(VLOOKUP(DATE(YEAR(TERMIN),MONTH(TERMIN),VALUE(B21)),Feiertage!A:B,2,FALSE)),"",VLOOKUP(DATE(YEAR(TERMIN),MONTH(TERMIN),VALUE(B21)),Feiertage!A:B,2,FALSE))</f>
        <v/>
      </c>
      <c r="K21" s="66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28" ht="14.25" x14ac:dyDescent="0.2">
      <c r="A22" s="22" t="str">
        <f t="shared" si="0"/>
        <v>Mo</v>
      </c>
      <c r="B22" s="30">
        <v>11</v>
      </c>
      <c r="C22" s="31"/>
      <c r="D22" s="31"/>
      <c r="E22" s="25"/>
      <c r="F22" s="71">
        <f>IF(FIND(A22,"Mo,Di,Mi,Do,Fr,Sa,So,  ")&lt;20,  IF(ISNA(VLOOKUP(DATE(YEAR(TERMIN),MONTH(TERMIN),B22),Feiertage!A:B,2,FALSE)), HLOOKUP(A22,$E$4:$K$5,2,FALSE),0),0)</f>
        <v>0</v>
      </c>
      <c r="G22" s="32">
        <f t="shared" si="1"/>
        <v>0</v>
      </c>
      <c r="H22" s="27">
        <f t="shared" si="2"/>
        <v>0</v>
      </c>
      <c r="I22" s="27">
        <f t="shared" si="3"/>
        <v>0</v>
      </c>
      <c r="J22" s="28" t="str">
        <f>IF(ISNA(VLOOKUP(DATE(YEAR(TERMIN),MONTH(TERMIN),VALUE(B22)),Feiertage!A:B,2,FALSE)),"",VLOOKUP(DATE(YEAR(TERMIN),MONTH(TERMIN),VALUE(B22)),Feiertage!A:B,2,FALSE))</f>
        <v/>
      </c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</row>
    <row r="23" spans="1:28" ht="14.25" x14ac:dyDescent="0.2">
      <c r="A23" s="22" t="str">
        <f t="shared" si="0"/>
        <v>Di</v>
      </c>
      <c r="B23" s="30">
        <v>12</v>
      </c>
      <c r="C23" s="31"/>
      <c r="D23" s="31"/>
      <c r="E23" s="25"/>
      <c r="F23" s="71">
        <f>IF(FIND(A23,"Mo,Di,Mi,Do,Fr,Sa,So,  ")&lt;20,  IF(ISNA(VLOOKUP(DATE(YEAR(TERMIN),MONTH(TERMIN),B23),Feiertage!A:B,2,FALSE)), HLOOKUP(A23,$E$4:$K$5,2,FALSE),0),0)</f>
        <v>0</v>
      </c>
      <c r="G23" s="32">
        <f t="shared" si="1"/>
        <v>0</v>
      </c>
      <c r="H23" s="27">
        <f t="shared" si="2"/>
        <v>0</v>
      </c>
      <c r="I23" s="27">
        <f t="shared" si="3"/>
        <v>0</v>
      </c>
      <c r="J23" s="28" t="str">
        <f>IF(ISNA(VLOOKUP(DATE(YEAR(TERMIN),MONTH(TERMIN),VALUE(B23)),Feiertage!A:B,2,FALSE)),"",VLOOKUP(DATE(YEAR(TERMIN),MONTH(TERMIN),VALUE(B23)),Feiertage!A:B,2,FALSE))</f>
        <v/>
      </c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28" ht="14.25" x14ac:dyDescent="0.2">
      <c r="A24" s="22" t="str">
        <f t="shared" si="0"/>
        <v>Mi</v>
      </c>
      <c r="B24" s="30">
        <v>13</v>
      </c>
      <c r="C24" s="31"/>
      <c r="D24" s="31"/>
      <c r="E24" s="25"/>
      <c r="F24" s="71">
        <f>IF(FIND(A24,"Mo,Di,Mi,Do,Fr,Sa,So,  ")&lt;20,  IF(ISNA(VLOOKUP(DATE(YEAR(TERMIN),MONTH(TERMIN),B24),Feiertage!A:B,2,FALSE)), HLOOKUP(A24,$E$4:$K$5,2,FALSE),0),0)</f>
        <v>0</v>
      </c>
      <c r="G24" s="32">
        <f t="shared" si="1"/>
        <v>0</v>
      </c>
      <c r="H24" s="27">
        <f t="shared" si="2"/>
        <v>0</v>
      </c>
      <c r="I24" s="27">
        <f t="shared" si="3"/>
        <v>0</v>
      </c>
      <c r="J24" s="28" t="str">
        <f>IF(ISNA(VLOOKUP(DATE(YEAR(TERMIN),MONTH(TERMIN),VALUE(B24)),Feiertage!A:B,2,FALSE)),"",VLOOKUP(DATE(YEAR(TERMIN),MONTH(TERMIN),VALUE(B24)),Feiertage!A:B,2,FALSE))</f>
        <v/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28" ht="14.25" x14ac:dyDescent="0.2">
      <c r="A25" s="22" t="str">
        <f t="shared" si="0"/>
        <v>Do</v>
      </c>
      <c r="B25" s="30">
        <v>14</v>
      </c>
      <c r="C25" s="31"/>
      <c r="D25" s="31"/>
      <c r="E25" s="25"/>
      <c r="F25" s="71">
        <f>IF(FIND(A25,"Mo,Di,Mi,Do,Fr,Sa,So,  ")&lt;20,  IF(ISNA(VLOOKUP(DATE(YEAR(TERMIN),MONTH(TERMIN),B25),Feiertage!A:B,2,FALSE)), HLOOKUP(A25,$E$4:$K$5,2,FALSE),0),0)</f>
        <v>0</v>
      </c>
      <c r="G25" s="32">
        <f t="shared" si="1"/>
        <v>0</v>
      </c>
      <c r="H25" s="27">
        <f t="shared" si="2"/>
        <v>0</v>
      </c>
      <c r="I25" s="27">
        <f t="shared" si="3"/>
        <v>0</v>
      </c>
      <c r="J25" s="28" t="str">
        <f>IF(ISNA(VLOOKUP(DATE(YEAR(TERMIN),MONTH(TERMIN),VALUE(B25)),Feiertage!A:B,2,FALSE)),"",VLOOKUP(DATE(YEAR(TERMIN),MONTH(TERMIN),VALUE(B25)),Feiertage!A:B,2,FALSE))</f>
        <v/>
      </c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28" ht="14.25" x14ac:dyDescent="0.2">
      <c r="A26" s="22" t="str">
        <f t="shared" si="0"/>
        <v>Fr</v>
      </c>
      <c r="B26" s="30">
        <v>15</v>
      </c>
      <c r="C26" s="31"/>
      <c r="D26" s="31"/>
      <c r="E26" s="25"/>
      <c r="F26" s="71">
        <f>IF(FIND(A26,"Mo,Di,Mi,Do,Fr,Sa,So,  ")&lt;20,  IF(ISNA(VLOOKUP(DATE(YEAR(TERMIN),MONTH(TERMIN),B26),Feiertage!A:B,2,FALSE)), HLOOKUP(A26,$E$4:$K$5,2,FALSE),0),0)</f>
        <v>0</v>
      </c>
      <c r="G26" s="32">
        <f t="shared" si="1"/>
        <v>0</v>
      </c>
      <c r="H26" s="27">
        <f t="shared" si="2"/>
        <v>0</v>
      </c>
      <c r="I26" s="27">
        <f t="shared" si="3"/>
        <v>0</v>
      </c>
      <c r="J26" s="28" t="str">
        <f>IF(ISNA(VLOOKUP(DATE(YEAR(TERMIN),MONTH(TERMIN),VALUE(B26)),Feiertage!A:B,2,FALSE)),"",VLOOKUP(DATE(YEAR(TERMIN),MONTH(TERMIN),VALUE(B26)),Feiertage!A:B,2,FALSE))</f>
        <v/>
      </c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</row>
    <row r="27" spans="1:28" ht="14.25" x14ac:dyDescent="0.2">
      <c r="A27" s="22" t="str">
        <f t="shared" si="0"/>
        <v>Sa</v>
      </c>
      <c r="B27" s="30">
        <v>16</v>
      </c>
      <c r="C27" s="31"/>
      <c r="D27" s="31"/>
      <c r="E27" s="25"/>
      <c r="F27" s="71">
        <f>IF(FIND(A27,"Mo,Di,Mi,Do,Fr,Sa,So,  ")&lt;20,  IF(ISNA(VLOOKUP(DATE(YEAR(TERMIN),MONTH(TERMIN),B27),Feiertage!A:B,2,FALSE)), HLOOKUP(A27,$E$4:$K$5,2,FALSE),0),0)</f>
        <v>0</v>
      </c>
      <c r="G27" s="32">
        <f t="shared" si="1"/>
        <v>0</v>
      </c>
      <c r="H27" s="27">
        <f t="shared" si="2"/>
        <v>0</v>
      </c>
      <c r="I27" s="27">
        <f t="shared" si="3"/>
        <v>0</v>
      </c>
      <c r="J27" s="28" t="str">
        <f>IF(ISNA(VLOOKUP(DATE(YEAR(TERMIN),MONTH(TERMIN),VALUE(B27)),Feiertage!A:B,2,FALSE)),"",VLOOKUP(DATE(YEAR(TERMIN),MONTH(TERMIN),VALUE(B27)),Feiertage!A:B,2,FALSE))</f>
        <v/>
      </c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28" ht="14.25" x14ac:dyDescent="0.2">
      <c r="A28" s="22" t="str">
        <f t="shared" si="0"/>
        <v>So</v>
      </c>
      <c r="B28" s="30">
        <v>17</v>
      </c>
      <c r="C28" s="31"/>
      <c r="D28" s="31"/>
      <c r="E28" s="25"/>
      <c r="F28" s="71">
        <f>IF(FIND(A28,"Mo,Di,Mi,Do,Fr,Sa,So,  ")&lt;20,  IF(ISNA(VLOOKUP(DATE(YEAR(TERMIN),MONTH(TERMIN),B28),Feiertage!A:B,2,FALSE)), HLOOKUP(A28,$E$4:$K$5,2,FALSE),0),0)</f>
        <v>0</v>
      </c>
      <c r="G28" s="32">
        <f t="shared" si="1"/>
        <v>0</v>
      </c>
      <c r="H28" s="27">
        <f t="shared" si="2"/>
        <v>0</v>
      </c>
      <c r="I28" s="27">
        <f t="shared" si="3"/>
        <v>0</v>
      </c>
      <c r="J28" s="28" t="str">
        <f>IF(ISNA(VLOOKUP(DATE(YEAR(TERMIN),MONTH(TERMIN),VALUE(B28)),Feiertage!A:B,2,FALSE)),"",VLOOKUP(DATE(YEAR(TERMIN),MONTH(TERMIN),VALUE(B28)),Feiertage!A:B,2,FALSE))</f>
        <v/>
      </c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28" ht="14.25" x14ac:dyDescent="0.2">
      <c r="A29" s="22" t="str">
        <f t="shared" si="0"/>
        <v>Mo</v>
      </c>
      <c r="B29" s="30">
        <v>18</v>
      </c>
      <c r="C29" s="31"/>
      <c r="D29" s="31"/>
      <c r="E29" s="25"/>
      <c r="F29" s="71">
        <f>IF(FIND(A29,"Mo,Di,Mi,Do,Fr,Sa,So,  ")&lt;20,  IF(ISNA(VLOOKUP(DATE(YEAR(TERMIN),MONTH(TERMIN),B29),Feiertage!A:B,2,FALSE)), HLOOKUP(A29,$E$4:$K$5,2,FALSE),0),0)</f>
        <v>0</v>
      </c>
      <c r="G29" s="32">
        <f t="shared" si="1"/>
        <v>0</v>
      </c>
      <c r="H29" s="27">
        <f t="shared" si="2"/>
        <v>0</v>
      </c>
      <c r="I29" s="27">
        <f t="shared" si="3"/>
        <v>0</v>
      </c>
      <c r="J29" s="28" t="str">
        <f>IF(ISNA(VLOOKUP(DATE(YEAR(TERMIN),MONTH(TERMIN),VALUE(B29)),Feiertage!A:B,2,FALSE)),"",VLOOKUP(DATE(YEAR(TERMIN),MONTH(TERMIN),VALUE(B29)),Feiertage!A:B,2,FALSE))</f>
        <v/>
      </c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28" ht="14.25" x14ac:dyDescent="0.2">
      <c r="A30" s="22" t="str">
        <f t="shared" si="0"/>
        <v>Di</v>
      </c>
      <c r="B30" s="30">
        <v>19</v>
      </c>
      <c r="C30" s="31"/>
      <c r="D30" s="31"/>
      <c r="E30" s="25"/>
      <c r="F30" s="71">
        <f>IF(FIND(A30,"Mo,Di,Mi,Do,Fr,Sa,So,  ")&lt;20,  IF(ISNA(VLOOKUP(DATE(YEAR(TERMIN),MONTH(TERMIN),B30),Feiertage!A:B,2,FALSE)), HLOOKUP(A30,$E$4:$K$5,2,FALSE),0),0)</f>
        <v>0</v>
      </c>
      <c r="G30" s="32">
        <f t="shared" si="1"/>
        <v>0</v>
      </c>
      <c r="H30" s="27">
        <f t="shared" si="2"/>
        <v>0</v>
      </c>
      <c r="I30" s="27">
        <f t="shared" si="3"/>
        <v>0</v>
      </c>
      <c r="J30" s="28" t="str">
        <f>IF(ISNA(VLOOKUP(DATE(YEAR(TERMIN),MONTH(TERMIN),VALUE(B30)),Feiertage!A:B,2,FALSE)),"",VLOOKUP(DATE(YEAR(TERMIN),MONTH(TERMIN),VALUE(B30)),Feiertage!A:B,2,FALSE))</f>
        <v/>
      </c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</row>
    <row r="31" spans="1:28" ht="14.25" x14ac:dyDescent="0.2">
      <c r="A31" s="22" t="str">
        <f t="shared" si="0"/>
        <v>Mi</v>
      </c>
      <c r="B31" s="30">
        <v>20</v>
      </c>
      <c r="C31" s="31"/>
      <c r="D31" s="31"/>
      <c r="E31" s="25"/>
      <c r="F31" s="71">
        <f>IF(FIND(A31,"Mo,Di,Mi,Do,Fr,Sa,So,  ")&lt;20,  IF(ISNA(VLOOKUP(DATE(YEAR(TERMIN),MONTH(TERMIN),B31),Feiertage!A:B,2,FALSE)), HLOOKUP(A31,$E$4:$K$5,2,FALSE),0),0)</f>
        <v>0</v>
      </c>
      <c r="G31" s="32">
        <f t="shared" si="1"/>
        <v>0</v>
      </c>
      <c r="H31" s="27">
        <f t="shared" si="2"/>
        <v>0</v>
      </c>
      <c r="I31" s="27">
        <f t="shared" si="3"/>
        <v>0</v>
      </c>
      <c r="J31" s="28" t="str">
        <f>IF(ISNA(VLOOKUP(DATE(YEAR(TERMIN),MONTH(TERMIN),VALUE(B31)),Feiertage!A:B,2,FALSE)),"",VLOOKUP(DATE(YEAR(TERMIN),MONTH(TERMIN),VALUE(B31)),Feiertage!A:B,2,FALSE))</f>
        <v/>
      </c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</row>
    <row r="32" spans="1:28" ht="14.25" x14ac:dyDescent="0.2">
      <c r="A32" s="22" t="str">
        <f t="shared" si="0"/>
        <v>Do</v>
      </c>
      <c r="B32" s="30">
        <v>21</v>
      </c>
      <c r="C32" s="31"/>
      <c r="D32" s="31"/>
      <c r="E32" s="25"/>
      <c r="F32" s="71">
        <f>IF(FIND(A32,"Mo,Di,Mi,Do,Fr,Sa,So,  ")&lt;20,  IF(ISNA(VLOOKUP(DATE(YEAR(TERMIN),MONTH(TERMIN),B32),Feiertage!A:B,2,FALSE)), HLOOKUP(A32,$E$4:$K$5,2,FALSE),0),0)</f>
        <v>0</v>
      </c>
      <c r="G32" s="32">
        <f t="shared" si="1"/>
        <v>0</v>
      </c>
      <c r="H32" s="27">
        <f t="shared" si="2"/>
        <v>0</v>
      </c>
      <c r="I32" s="27">
        <f t="shared" si="3"/>
        <v>0</v>
      </c>
      <c r="J32" s="28" t="str">
        <f>IF(ISNA(VLOOKUP(DATE(YEAR(TERMIN),MONTH(TERMIN),VALUE(B32)),Feiertage!A:B,2,FALSE)),"",VLOOKUP(DATE(YEAR(TERMIN),MONTH(TERMIN),VALUE(B32)),Feiertage!A:B,2,FALSE))</f>
        <v/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30" ht="14.25" x14ac:dyDescent="0.2">
      <c r="A33" s="22" t="str">
        <f t="shared" si="0"/>
        <v>Fr</v>
      </c>
      <c r="B33" s="30">
        <v>22</v>
      </c>
      <c r="C33" s="31"/>
      <c r="D33" s="31"/>
      <c r="E33" s="25"/>
      <c r="F33" s="71">
        <f>IF(FIND(A33,"Mo,Di,Mi,Do,Fr,Sa,So,  ")&lt;20,  IF(ISNA(VLOOKUP(DATE(YEAR(TERMIN),MONTH(TERMIN),B33),Feiertage!A:B,2,FALSE)), HLOOKUP(A33,$E$4:$K$5,2,FALSE),0),0)</f>
        <v>0</v>
      </c>
      <c r="G33" s="32">
        <f t="shared" si="1"/>
        <v>0</v>
      </c>
      <c r="H33" s="27">
        <f t="shared" si="2"/>
        <v>0</v>
      </c>
      <c r="I33" s="27">
        <f t="shared" si="3"/>
        <v>0</v>
      </c>
      <c r="J33" s="28" t="str">
        <f>IF(ISNA(VLOOKUP(DATE(YEAR(TERMIN),MONTH(TERMIN),VALUE(B33)),Feiertage!A:B,2,FALSE)),"",VLOOKUP(DATE(YEAR(TERMIN),MONTH(TERMIN),VALUE(B33)),Feiertage!A:B,2,FALSE))</f>
        <v/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</row>
    <row r="34" spans="1:30" ht="14.25" x14ac:dyDescent="0.2">
      <c r="A34" s="22" t="str">
        <f t="shared" si="0"/>
        <v>Sa</v>
      </c>
      <c r="B34" s="30">
        <v>23</v>
      </c>
      <c r="C34" s="31"/>
      <c r="D34" s="31"/>
      <c r="E34" s="25"/>
      <c r="F34" s="71">
        <f>IF(FIND(A34,"Mo,Di,Mi,Do,Fr,Sa,So,  ")&lt;20,  IF(ISNA(VLOOKUP(DATE(YEAR(TERMIN),MONTH(TERMIN),B34),Feiertage!A:B,2,FALSE)), HLOOKUP(A34,$E$4:$K$5,2,FALSE),0),0)</f>
        <v>0</v>
      </c>
      <c r="G34" s="32">
        <f t="shared" si="1"/>
        <v>0</v>
      </c>
      <c r="H34" s="27">
        <f t="shared" si="2"/>
        <v>0</v>
      </c>
      <c r="I34" s="27">
        <f t="shared" si="3"/>
        <v>0</v>
      </c>
      <c r="J34" s="28" t="str">
        <f>IF(ISNA(VLOOKUP(DATE(YEAR(TERMIN),MONTH(TERMIN),VALUE(B34)),Feiertage!A:B,2,FALSE)),"",VLOOKUP(DATE(YEAR(TERMIN),MONTH(TERMIN),VALUE(B34)),Feiertage!A:B,2,FALSE))</f>
        <v/>
      </c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30" ht="14.25" x14ac:dyDescent="0.2">
      <c r="A35" s="22" t="str">
        <f t="shared" si="0"/>
        <v>So</v>
      </c>
      <c r="B35" s="30">
        <v>24</v>
      </c>
      <c r="C35" s="31"/>
      <c r="D35" s="31"/>
      <c r="E35" s="25"/>
      <c r="F35" s="71">
        <f>IF(FIND(A35,"Mo,Di,Mi,Do,Fr,Sa,So,  ")&lt;20,  IF(ISNA(VLOOKUP(DATE(YEAR(TERMIN),MONTH(TERMIN),B35),Feiertage!A:B,2,FALSE)), HLOOKUP(A35,$E$4:$K$5,2,FALSE),0),0)</f>
        <v>0</v>
      </c>
      <c r="G35" s="32">
        <f t="shared" si="1"/>
        <v>0</v>
      </c>
      <c r="H35" s="27">
        <f t="shared" si="2"/>
        <v>0</v>
      </c>
      <c r="I35" s="27">
        <f t="shared" si="3"/>
        <v>0</v>
      </c>
      <c r="J35" s="28" t="str">
        <f>IF(ISNA(VLOOKUP(DATE(YEAR(TERMIN),MONTH(TERMIN),VALUE(B35)),Feiertage!A:B,2,FALSE)),"",VLOOKUP(DATE(YEAR(TERMIN),MONTH(TERMIN),VALUE(B35)),Feiertage!A:B,2,FALSE))</f>
        <v/>
      </c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</row>
    <row r="36" spans="1:30" ht="14.25" x14ac:dyDescent="0.2">
      <c r="A36" s="22" t="str">
        <f t="shared" si="0"/>
        <v>Mo</v>
      </c>
      <c r="B36" s="30">
        <v>25</v>
      </c>
      <c r="C36" s="31"/>
      <c r="D36" s="31"/>
      <c r="E36" s="25"/>
      <c r="F36" s="71">
        <f>IF(FIND(A36,"Mo,Di,Mi,Do,Fr,Sa,So,  ")&lt;20,  IF(ISNA(VLOOKUP(DATE(YEAR(TERMIN),MONTH(TERMIN),B36),Feiertage!A:B,2,FALSE)), HLOOKUP(A36,$E$4:$K$5,2,FALSE),0),0)</f>
        <v>0</v>
      </c>
      <c r="G36" s="32">
        <f t="shared" si="1"/>
        <v>0</v>
      </c>
      <c r="H36" s="27">
        <f t="shared" si="2"/>
        <v>0</v>
      </c>
      <c r="I36" s="27">
        <f t="shared" si="3"/>
        <v>0</v>
      </c>
      <c r="J36" s="28" t="str">
        <f>IF(ISNA(VLOOKUP(DATE(YEAR(TERMIN),MONTH(TERMIN),VALUE(B36)),Feiertage!A:B,2,FALSE)),"",VLOOKUP(DATE(YEAR(TERMIN),MONTH(TERMIN),VALUE(B36)),Feiertage!A:B,2,FALSE))</f>
        <v/>
      </c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</row>
    <row r="37" spans="1:30" ht="14.25" x14ac:dyDescent="0.2">
      <c r="A37" s="22" t="str">
        <f t="shared" si="0"/>
        <v>Di</v>
      </c>
      <c r="B37" s="30">
        <v>26</v>
      </c>
      <c r="C37" s="31"/>
      <c r="D37" s="31"/>
      <c r="E37" s="25"/>
      <c r="F37" s="71">
        <f>IF(FIND(A37,"Mo,Di,Mi,Do,Fr,Sa,So,  ")&lt;20,  IF(ISNA(VLOOKUP(DATE(YEAR(TERMIN),MONTH(TERMIN),B37),Feiertage!A:B,2,FALSE)), HLOOKUP(A37,$E$4:$K$5,2,FALSE),0),0)</f>
        <v>0</v>
      </c>
      <c r="G37" s="32">
        <f t="shared" si="1"/>
        <v>0</v>
      </c>
      <c r="H37" s="27">
        <f t="shared" si="2"/>
        <v>0</v>
      </c>
      <c r="I37" s="27">
        <f t="shared" si="3"/>
        <v>0</v>
      </c>
      <c r="J37" s="28" t="str">
        <f>IF(ISNA(VLOOKUP(DATE(YEAR(TERMIN),MONTH(TERMIN),VALUE(B37)),Feiertage!A:B,2,FALSE)),"",VLOOKUP(DATE(YEAR(TERMIN),MONTH(TERMIN),VALUE(B37)),Feiertage!A:B,2,FALSE))</f>
        <v/>
      </c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30" ht="14.25" x14ac:dyDescent="0.2">
      <c r="A38" s="22" t="str">
        <f t="shared" si="0"/>
        <v>Mi</v>
      </c>
      <c r="B38" s="30">
        <v>27</v>
      </c>
      <c r="C38" s="31"/>
      <c r="D38" s="31"/>
      <c r="E38" s="25"/>
      <c r="F38" s="71">
        <f>IF(FIND(A38,"Mo,Di,Mi,Do,Fr,Sa,So,  ")&lt;20,  IF(ISNA(VLOOKUP(DATE(YEAR(TERMIN),MONTH(TERMIN),B38),Feiertage!A:B,2,FALSE)), HLOOKUP(A38,$E$4:$K$5,2,FALSE),0),0)</f>
        <v>0</v>
      </c>
      <c r="G38" s="32">
        <f t="shared" si="1"/>
        <v>0</v>
      </c>
      <c r="H38" s="27">
        <f t="shared" si="2"/>
        <v>0</v>
      </c>
      <c r="I38" s="27">
        <f t="shared" si="3"/>
        <v>0</v>
      </c>
      <c r="J38" s="28" t="str">
        <f>IF(ISNA(VLOOKUP(DATE(YEAR(TERMIN),MONTH(TERMIN),VALUE(B38)),Feiertage!A:B,2,FALSE)),"",VLOOKUP(DATE(YEAR(TERMIN),MONTH(TERMIN),VALUE(B38)),Feiertage!A:B,2,FALSE))</f>
        <v/>
      </c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</row>
    <row r="39" spans="1:30" ht="14.25" x14ac:dyDescent="0.2">
      <c r="A39" s="22" t="str">
        <f t="shared" si="0"/>
        <v>Do</v>
      </c>
      <c r="B39" s="30">
        <v>28</v>
      </c>
      <c r="C39" s="31"/>
      <c r="D39" s="31"/>
      <c r="E39" s="25"/>
      <c r="F39" s="71">
        <f>IF(FIND(A39,"Mo,Di,Mi,Do,Fr,Sa,So,  ")&lt;20,  IF(ISNA(VLOOKUP(DATE(YEAR(TERMIN),MONTH(TERMIN),B39),Feiertage!A:B,2,FALSE)), HLOOKUP(A39,$E$4:$K$5,2,FALSE),0),0)</f>
        <v>0</v>
      </c>
      <c r="G39" s="32">
        <f t="shared" si="1"/>
        <v>0</v>
      </c>
      <c r="H39" s="27">
        <f t="shared" si="2"/>
        <v>0</v>
      </c>
      <c r="I39" s="27">
        <f t="shared" si="3"/>
        <v>0</v>
      </c>
      <c r="J39" s="28" t="str">
        <f>IF(ISNA(VLOOKUP(DATE(YEAR(TERMIN),MONTH(TERMIN),VALUE(B39)),Feiertage!A:B,2,FALSE)),"",VLOOKUP(DATE(YEAR(TERMIN),MONTH(TERMIN),VALUE(B39)),Feiertage!A:B,2,FALSE))</f>
        <v/>
      </c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</row>
    <row r="40" spans="1:30" ht="14.25" x14ac:dyDescent="0.2">
      <c r="A40" s="22" t="str">
        <f>IF(MONTH(DATE(YEAR(TERMIN),MONTH(TERMIN),B37+3))=MONTH(TERMIN),TEXT(WEEKDAY(DATE(YEAR(TERMIN),MONTH(TERMIN),B37+3)),"TTT"),"  ")</f>
        <v>Fr</v>
      </c>
      <c r="B40" s="30">
        <f>IF(A40&gt;"  ",B39+1,"  ")</f>
        <v>29</v>
      </c>
      <c r="C40" s="31"/>
      <c r="D40" s="31"/>
      <c r="E40" s="25"/>
      <c r="F40" s="71">
        <f>IF(FIND(A40,"Mo,Di,Mi,Do,Fr,Sa,So,  ")&lt;20,  IF(ISNA(VLOOKUP(DATE(YEAR(TERMIN),MONTH(TERMIN),B40),Feiertage!A:B,2,FALSE)), HLOOKUP(A40,$E$4:$K$5,2,FALSE),0),0)</f>
        <v>0</v>
      </c>
      <c r="G40" s="32">
        <f t="shared" si="1"/>
        <v>0</v>
      </c>
      <c r="H40" s="27">
        <f t="shared" si="2"/>
        <v>0</v>
      </c>
      <c r="I40" s="27">
        <f t="shared" si="3"/>
        <v>0</v>
      </c>
      <c r="J40" s="28" t="str">
        <f>IF(A40&gt;"  ", IF(ISNA(VLOOKUP(DATE(YEAR(TERMIN),MONTH(TERMIN),VALUE(B40)),Feiertage!A:B,2,FALSE)),"",VLOOKUP(DATE(YEAR(TERMIN),MONTH(TERMIN),VALUE(B40)),Feiertage!A:B,2,FALSE)),"Entfällt")</f>
        <v/>
      </c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</row>
    <row r="41" spans="1:30" ht="14.25" x14ac:dyDescent="0.2">
      <c r="A41" s="22" t="str">
        <f>IF(MONTH(DATE(YEAR(TERMIN),MONTH(TERMIN),B38+3))=MONTH(TERMIN),TEXT(WEEKDAY(DATE(YEAR(TERMIN),MONTH(TERMIN),B38+3)),"TTT"),"  ")</f>
        <v>Sa</v>
      </c>
      <c r="B41" s="30">
        <f>IF(A41&gt;"  ",B40+1,"  ")</f>
        <v>30</v>
      </c>
      <c r="C41" s="31"/>
      <c r="D41" s="31"/>
      <c r="E41" s="25"/>
      <c r="F41" s="71">
        <f>IF(FIND(A41,"Mo,Di,Mi,Do,Fr,Sa,So,  ")&lt;20,  IF(ISNA(VLOOKUP(DATE(YEAR(TERMIN),MONTH(TERMIN),B41),Feiertage!A:B,2,FALSE)), HLOOKUP(A41,$E$4:$K$5,2,FALSE),0),0)</f>
        <v>0</v>
      </c>
      <c r="G41" s="32">
        <f t="shared" si="1"/>
        <v>0</v>
      </c>
      <c r="H41" s="27">
        <f t="shared" si="2"/>
        <v>0</v>
      </c>
      <c r="I41" s="27">
        <f t="shared" si="3"/>
        <v>0</v>
      </c>
      <c r="J41" s="28" t="str">
        <f>IF(A41&gt;"  ", IF(ISNA(VLOOKUP(DATE(YEAR(TERMIN),MONTH(TERMIN),VALUE(B41)),Feiertage!A:B,2,FALSE)),"",VLOOKUP(DATE(YEAR(TERMIN),MONTH(TERMIN),VALUE(B41)),Feiertage!A:B,2,FALSE)),"Entfällt")</f>
        <v/>
      </c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</row>
    <row r="42" spans="1:30" ht="14.25" x14ac:dyDescent="0.2">
      <c r="A42" s="22" t="str">
        <f>IF(MONTH(DATE(YEAR(TERMIN),MONTH(TERMIN),B39+3))=MONTH(TERMIN),TEXT(WEEKDAY(DATE(YEAR(TERMIN),MONTH(TERMIN),B39+3)),"TTT"),"  ")</f>
        <v>So</v>
      </c>
      <c r="B42" s="30">
        <f>IF(A42&gt;"  ",B41+1,"  ")</f>
        <v>31</v>
      </c>
      <c r="C42" s="34"/>
      <c r="D42" s="34"/>
      <c r="E42" s="35"/>
      <c r="F42" s="71">
        <f>IF(FIND(A42,"Mo,Di,Mi,Do,Fr,Sa,So,  ")&lt;20,  IF(ISNA(VLOOKUP(DATE(YEAR(TERMIN),MONTH(TERMIN),B42),Feiertage!A:B,2,FALSE)), HLOOKUP(A42,$E$4:$K$5,2,FALSE),0),0)</f>
        <v>0</v>
      </c>
      <c r="G42" s="32">
        <f t="shared" si="1"/>
        <v>0</v>
      </c>
      <c r="H42" s="27">
        <f t="shared" si="2"/>
        <v>0</v>
      </c>
      <c r="I42" s="27">
        <f>I41+H42</f>
        <v>0</v>
      </c>
      <c r="J42" s="28" t="str">
        <f>IF(A42&gt;"  ", IF(ISNA(VLOOKUP(DATE(YEAR(TERMIN),MONTH(TERMIN),VALUE(B42)),Feiertage!A:B,2,FALSE)),"",VLOOKUP(DATE(YEAR(TERMIN),MONTH(TERMIN),VALUE(B42)),Feiertage!A:B,2,FALSE)),"Entfällt")</f>
        <v/>
      </c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</row>
    <row r="43" spans="1:30" ht="15.75" thickBot="1" x14ac:dyDescent="0.3">
      <c r="A43" s="75" t="s">
        <v>21</v>
      </c>
      <c r="B43" s="76"/>
      <c r="C43" s="76"/>
      <c r="D43" s="76"/>
      <c r="E43" s="63"/>
      <c r="F43" s="51">
        <f>SUM(F12:F42)</f>
        <v>0</v>
      </c>
      <c r="G43" s="52">
        <f>SUM(G12:G42)</f>
        <v>0</v>
      </c>
      <c r="H43" s="53">
        <f>SUM(H12:H42)</f>
        <v>0</v>
      </c>
      <c r="I43" s="54"/>
      <c r="J43" s="36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</row>
    <row r="44" spans="1:30" ht="15.75" thickBot="1" x14ac:dyDescent="0.3">
      <c r="E44" s="55" t="s">
        <v>20</v>
      </c>
      <c r="F44" s="58">
        <f>F43+F11</f>
        <v>0</v>
      </c>
      <c r="G44" s="58">
        <f>G43+G11</f>
        <v>0</v>
      </c>
      <c r="H44" s="64"/>
      <c r="I44" s="56">
        <f>I11+H43</f>
        <v>0</v>
      </c>
      <c r="J44" s="37" t="str">
        <f>CONCATENATE("entspricht: ",TEXT(ROUNDDOWN(I44,0),"##"),":",TEXT(ROUND((ABS(I44)-(ROUNDDOWN(ABS(I44),0)))*60,0),"0#")," Std.:Min.")</f>
        <v>entspricht: :0 Std.:Min.</v>
      </c>
      <c r="P44" s="38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1:30" ht="15" x14ac:dyDescent="0.25">
      <c r="A45" t="s">
        <v>22</v>
      </c>
      <c r="E45" s="59">
        <f>Dez.!F44</f>
        <v>0</v>
      </c>
      <c r="H45" s="39"/>
      <c r="I45" s="40"/>
      <c r="J45" s="41"/>
      <c r="P45" s="38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1:30" x14ac:dyDescent="0.2">
      <c r="A46" s="3" t="s">
        <v>36</v>
      </c>
      <c r="B46" s="3"/>
      <c r="C46" s="3"/>
      <c r="D46" s="3"/>
      <c r="E46" s="57">
        <f>G44</f>
        <v>0</v>
      </c>
      <c r="F46" s="3"/>
      <c r="P46" s="38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9" spans="1:30" ht="13.5" thickBot="1" x14ac:dyDescent="0.25">
      <c r="A49" s="42"/>
      <c r="B49" s="42"/>
      <c r="C49" s="42"/>
      <c r="D49" s="42"/>
      <c r="E49" s="42"/>
      <c r="F49" s="42"/>
      <c r="H49" s="3"/>
      <c r="I49" s="3"/>
      <c r="J49" s="3"/>
      <c r="P49" s="38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1:30" s="43" customFormat="1" x14ac:dyDescent="0.2">
      <c r="A50" s="43" t="s">
        <v>23</v>
      </c>
      <c r="H50" s="44"/>
      <c r="I50" s="44"/>
      <c r="J50" s="44"/>
      <c r="K50"/>
      <c r="L50"/>
      <c r="M50"/>
      <c r="N50"/>
      <c r="O50"/>
      <c r="P50" s="45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</row>
    <row r="51" spans="1:30" x14ac:dyDescent="0.2">
      <c r="P51" s="38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1:30" x14ac:dyDescent="0.2">
      <c r="P52" s="38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1:30" x14ac:dyDescent="0.2">
      <c r="P53" s="38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1:30" x14ac:dyDescent="0.2">
      <c r="P54" s="38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1:30" x14ac:dyDescent="0.2">
      <c r="P55" s="38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1:30" x14ac:dyDescent="0.2">
      <c r="P56" s="38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1:30" x14ac:dyDescent="0.2">
      <c r="P57" s="38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1:30" x14ac:dyDescent="0.2">
      <c r="P58" s="38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1:30" x14ac:dyDescent="0.2"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1:30" x14ac:dyDescent="0.2"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1:30" x14ac:dyDescent="0.2"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1:30" x14ac:dyDescent="0.2"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1:30" x14ac:dyDescent="0.2"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1:30" x14ac:dyDescent="0.2"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17:30" x14ac:dyDescent="0.2"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17:30" x14ac:dyDescent="0.2"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</row>
    <row r="67" spans="17:30" x14ac:dyDescent="0.2"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</row>
    <row r="68" spans="17:30" x14ac:dyDescent="0.2"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</row>
    <row r="69" spans="17:30" x14ac:dyDescent="0.2"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</row>
    <row r="70" spans="17:30" x14ac:dyDescent="0.2"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</row>
    <row r="71" spans="17:30" x14ac:dyDescent="0.2"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</row>
    <row r="72" spans="17:30" x14ac:dyDescent="0.2"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</row>
    <row r="73" spans="17:30" x14ac:dyDescent="0.2"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</row>
    <row r="74" spans="17:30" x14ac:dyDescent="0.2"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</row>
    <row r="75" spans="17:30" x14ac:dyDescent="0.2"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</row>
    <row r="76" spans="17:30" x14ac:dyDescent="0.2"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</row>
    <row r="77" spans="17:30" x14ac:dyDescent="0.2"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</row>
    <row r="78" spans="17:30" x14ac:dyDescent="0.2"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</row>
    <row r="79" spans="17:30" x14ac:dyDescent="0.2"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</row>
    <row r="80" spans="17:30" x14ac:dyDescent="0.2"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</row>
    <row r="81" spans="17:30" x14ac:dyDescent="0.2"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</row>
    <row r="82" spans="17:30" x14ac:dyDescent="0.2"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</row>
    <row r="83" spans="17:30" x14ac:dyDescent="0.2"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</row>
    <row r="84" spans="17:30" x14ac:dyDescent="0.2"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</row>
    <row r="85" spans="17:30" x14ac:dyDescent="0.2"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</row>
    <row r="86" spans="17:30" x14ac:dyDescent="0.2"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</row>
    <row r="87" spans="17:30" x14ac:dyDescent="0.2"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</row>
    <row r="88" spans="17:30" x14ac:dyDescent="0.2"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</row>
    <row r="89" spans="17:30" x14ac:dyDescent="0.2"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</row>
    <row r="90" spans="17:30" x14ac:dyDescent="0.2"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</row>
    <row r="91" spans="17:30" x14ac:dyDescent="0.2"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</row>
    <row r="92" spans="17:30" x14ac:dyDescent="0.2"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</row>
    <row r="93" spans="17:30" x14ac:dyDescent="0.2"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</row>
    <row r="94" spans="17:30" x14ac:dyDescent="0.2"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</row>
    <row r="95" spans="17:30" x14ac:dyDescent="0.2"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</row>
    <row r="96" spans="17:30" x14ac:dyDescent="0.2"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</row>
    <row r="97" spans="17:30" x14ac:dyDescent="0.2"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</row>
    <row r="98" spans="17:30" x14ac:dyDescent="0.2"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</row>
    <row r="99" spans="17:30" x14ac:dyDescent="0.2"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</row>
    <row r="100" spans="17:30" x14ac:dyDescent="0.2"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</row>
    <row r="101" spans="17:30" x14ac:dyDescent="0.2"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</row>
    <row r="102" spans="17:30" x14ac:dyDescent="0.2"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</row>
    <row r="103" spans="17:30" x14ac:dyDescent="0.2"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</row>
    <row r="104" spans="17:30" x14ac:dyDescent="0.2"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</row>
    <row r="105" spans="17:30" x14ac:dyDescent="0.2"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</row>
    <row r="106" spans="17:30" x14ac:dyDescent="0.2"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7:30" x14ac:dyDescent="0.2"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7:30" x14ac:dyDescent="0.2"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7:30" x14ac:dyDescent="0.2"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</row>
    <row r="110" spans="17:30" x14ac:dyDescent="0.2"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</row>
    <row r="111" spans="17:30" x14ac:dyDescent="0.2"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</row>
    <row r="112" spans="17:30" x14ac:dyDescent="0.2"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</row>
    <row r="113" spans="17:30" x14ac:dyDescent="0.2"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</row>
    <row r="114" spans="17:30" x14ac:dyDescent="0.2"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</row>
    <row r="115" spans="17:30" x14ac:dyDescent="0.2"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</row>
    <row r="116" spans="17:30" x14ac:dyDescent="0.2"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</row>
    <row r="117" spans="17:30" x14ac:dyDescent="0.2"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</row>
    <row r="118" spans="17:30" x14ac:dyDescent="0.2"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</row>
    <row r="119" spans="17:30" x14ac:dyDescent="0.2"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</row>
    <row r="120" spans="17:30" x14ac:dyDescent="0.2"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</row>
    <row r="121" spans="17:30" x14ac:dyDescent="0.2"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pans="17:30" x14ac:dyDescent="0.2"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spans="17:30" x14ac:dyDescent="0.2"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</row>
    <row r="124" spans="17:30" x14ac:dyDescent="0.2"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</row>
    <row r="125" spans="17:30" x14ac:dyDescent="0.2"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</row>
    <row r="126" spans="17:30" x14ac:dyDescent="0.2"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</row>
    <row r="127" spans="17:30" x14ac:dyDescent="0.2"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</row>
    <row r="128" spans="17:30" x14ac:dyDescent="0.2"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</row>
    <row r="129" spans="17:30" x14ac:dyDescent="0.2"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</row>
    <row r="130" spans="17:30" x14ac:dyDescent="0.2"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</row>
    <row r="131" spans="17:30" x14ac:dyDescent="0.2"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</row>
    <row r="132" spans="17:30" x14ac:dyDescent="0.2"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</row>
    <row r="133" spans="17:30" x14ac:dyDescent="0.2"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</row>
    <row r="134" spans="17:30" x14ac:dyDescent="0.2"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</row>
    <row r="135" spans="17:30" x14ac:dyDescent="0.2"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</row>
    <row r="136" spans="17:30" x14ac:dyDescent="0.2"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</row>
    <row r="137" spans="17:30" x14ac:dyDescent="0.2"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</row>
    <row r="138" spans="17:30" x14ac:dyDescent="0.2"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</row>
    <row r="139" spans="17:30" x14ac:dyDescent="0.2"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</row>
    <row r="140" spans="17:30" x14ac:dyDescent="0.2"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</row>
    <row r="141" spans="17:30" x14ac:dyDescent="0.2"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</row>
    <row r="142" spans="17:30" x14ac:dyDescent="0.2"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</row>
    <row r="143" spans="17:30" x14ac:dyDescent="0.2"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</row>
    <row r="144" spans="17:30" x14ac:dyDescent="0.2"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</row>
    <row r="145" spans="17:30" x14ac:dyDescent="0.2"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</row>
    <row r="146" spans="17:30" x14ac:dyDescent="0.2"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</row>
    <row r="147" spans="17:30" x14ac:dyDescent="0.2"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</row>
    <row r="148" spans="17:30" x14ac:dyDescent="0.2"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</row>
    <row r="149" spans="17:30" x14ac:dyDescent="0.2"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</row>
    <row r="150" spans="17:30" x14ac:dyDescent="0.2"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</row>
    <row r="151" spans="17:30" x14ac:dyDescent="0.2"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</row>
    <row r="152" spans="17:30" x14ac:dyDescent="0.2"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</row>
    <row r="153" spans="17:30" x14ac:dyDescent="0.2"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</row>
    <row r="154" spans="17:30" x14ac:dyDescent="0.2"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</row>
    <row r="155" spans="17:30" x14ac:dyDescent="0.2"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</row>
    <row r="156" spans="17:30" x14ac:dyDescent="0.2"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</row>
    <row r="157" spans="17:30" x14ac:dyDescent="0.2"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</row>
    <row r="158" spans="17:30" x14ac:dyDescent="0.2"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</row>
    <row r="159" spans="17:30" x14ac:dyDescent="0.2"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</row>
    <row r="160" spans="17:30" x14ac:dyDescent="0.2"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</row>
    <row r="161" spans="17:30" x14ac:dyDescent="0.2"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</row>
    <row r="162" spans="17:30" x14ac:dyDescent="0.2"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</row>
    <row r="163" spans="17:30" x14ac:dyDescent="0.2"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</row>
    <row r="164" spans="17:30" x14ac:dyDescent="0.2"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</row>
    <row r="165" spans="17:30" x14ac:dyDescent="0.2"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</row>
    <row r="166" spans="17:30" x14ac:dyDescent="0.2"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</row>
    <row r="167" spans="17:30" x14ac:dyDescent="0.2"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</row>
    <row r="168" spans="17:30" x14ac:dyDescent="0.2"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</row>
    <row r="169" spans="17:30" x14ac:dyDescent="0.2"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</row>
    <row r="170" spans="17:30" x14ac:dyDescent="0.2"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</row>
    <row r="171" spans="17:30" x14ac:dyDescent="0.2"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</row>
    <row r="172" spans="17:30" x14ac:dyDescent="0.2"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</row>
  </sheetData>
  <mergeCells count="8">
    <mergeCell ref="A43:D43"/>
    <mergeCell ref="A10:B10"/>
    <mergeCell ref="D7:G7"/>
    <mergeCell ref="D2:H2"/>
    <mergeCell ref="A2:C2"/>
    <mergeCell ref="C8:D8"/>
    <mergeCell ref="A8:B9"/>
    <mergeCell ref="A4:D5"/>
  </mergeCells>
  <phoneticPr fontId="0" type="noConversion"/>
  <pageMargins left="0.78740157499999996" right="0.78740157499999996" top="0.984251969" bottom="0.984251969" header="0.4921259845" footer="0.4921259845"/>
  <pageSetup paperSize="9" scale="86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110</vt:i4>
      </vt:variant>
    </vt:vector>
  </HeadingPairs>
  <TitlesOfParts>
    <vt:vector size="123" baseType="lpstr">
      <vt:lpstr>Feiertage</vt:lpstr>
      <vt:lpstr>Jan.</vt:lpstr>
      <vt:lpstr>Feb.</vt:lpstr>
      <vt:lpstr>März</vt:lpstr>
      <vt:lpstr>Apr.</vt:lpstr>
      <vt:lpstr>Mai</vt:lpstr>
      <vt:lpstr>Juni</vt:lpstr>
      <vt:lpstr>Juli</vt:lpstr>
      <vt:lpstr>Aug.</vt:lpstr>
      <vt:lpstr>Sep.</vt:lpstr>
      <vt:lpstr>Okt.</vt:lpstr>
      <vt:lpstr>Nov.</vt:lpstr>
      <vt:lpstr>Dez.</vt:lpstr>
      <vt:lpstr>Apr.!Di</vt:lpstr>
      <vt:lpstr>Aug.!Di</vt:lpstr>
      <vt:lpstr>Dez.!Di</vt:lpstr>
      <vt:lpstr>Feb.!Di</vt:lpstr>
      <vt:lpstr>Juli!Di</vt:lpstr>
      <vt:lpstr>Juni!Di</vt:lpstr>
      <vt:lpstr>Mai!Di</vt:lpstr>
      <vt:lpstr>März!Di</vt:lpstr>
      <vt:lpstr>Nov.!Di</vt:lpstr>
      <vt:lpstr>Okt.!Di</vt:lpstr>
      <vt:lpstr>Sep.!Di</vt:lpstr>
      <vt:lpstr>Di</vt:lpstr>
      <vt:lpstr>Apr.!Do</vt:lpstr>
      <vt:lpstr>Aug.!Do</vt:lpstr>
      <vt:lpstr>Dez.!Do</vt:lpstr>
      <vt:lpstr>Feb.!Do</vt:lpstr>
      <vt:lpstr>Juli!Do</vt:lpstr>
      <vt:lpstr>Juni!Do</vt:lpstr>
      <vt:lpstr>Mai!Do</vt:lpstr>
      <vt:lpstr>März!Do</vt:lpstr>
      <vt:lpstr>Nov.!Do</vt:lpstr>
      <vt:lpstr>Okt.!Do</vt:lpstr>
      <vt:lpstr>Sep.!Do</vt:lpstr>
      <vt:lpstr>Do</vt:lpstr>
      <vt:lpstr>Apr.!Fr</vt:lpstr>
      <vt:lpstr>Aug.!Fr</vt:lpstr>
      <vt:lpstr>Dez.!Fr</vt:lpstr>
      <vt:lpstr>Feb.!Fr</vt:lpstr>
      <vt:lpstr>Juli!Fr</vt:lpstr>
      <vt:lpstr>Juni!Fr</vt:lpstr>
      <vt:lpstr>Mai!Fr</vt:lpstr>
      <vt:lpstr>März!Fr</vt:lpstr>
      <vt:lpstr>Nov.!Fr</vt:lpstr>
      <vt:lpstr>Okt.!Fr</vt:lpstr>
      <vt:lpstr>Sep.!Fr</vt:lpstr>
      <vt:lpstr>Fr</vt:lpstr>
      <vt:lpstr>Jahr</vt:lpstr>
      <vt:lpstr>Apr.!Jahressoll</vt:lpstr>
      <vt:lpstr>Aug.!Jahressoll</vt:lpstr>
      <vt:lpstr>Dez.!Jahressoll</vt:lpstr>
      <vt:lpstr>Feb.!Jahressoll</vt:lpstr>
      <vt:lpstr>Juli!Jahressoll</vt:lpstr>
      <vt:lpstr>Juni!Jahressoll</vt:lpstr>
      <vt:lpstr>Mai!Jahressoll</vt:lpstr>
      <vt:lpstr>März!Jahressoll</vt:lpstr>
      <vt:lpstr>Nov.!Jahressoll</vt:lpstr>
      <vt:lpstr>Okt.!Jahressoll</vt:lpstr>
      <vt:lpstr>Sep.!Jahressoll</vt:lpstr>
      <vt:lpstr>Jahressoll</vt:lpstr>
      <vt:lpstr>Apr.!Mi</vt:lpstr>
      <vt:lpstr>Aug.!Mi</vt:lpstr>
      <vt:lpstr>Dez.!Mi</vt:lpstr>
      <vt:lpstr>Feb.!Mi</vt:lpstr>
      <vt:lpstr>Juli!Mi</vt:lpstr>
      <vt:lpstr>Juni!Mi</vt:lpstr>
      <vt:lpstr>Mai!Mi</vt:lpstr>
      <vt:lpstr>März!Mi</vt:lpstr>
      <vt:lpstr>Nov.!Mi</vt:lpstr>
      <vt:lpstr>Okt.!Mi</vt:lpstr>
      <vt:lpstr>Sep.!Mi</vt:lpstr>
      <vt:lpstr>Mi</vt:lpstr>
      <vt:lpstr>Apr.!Mo</vt:lpstr>
      <vt:lpstr>Aug.!Mo</vt:lpstr>
      <vt:lpstr>Dez.!Mo</vt:lpstr>
      <vt:lpstr>Feb.!Mo</vt:lpstr>
      <vt:lpstr>Juli!Mo</vt:lpstr>
      <vt:lpstr>Juni!Mo</vt:lpstr>
      <vt:lpstr>Mai!Mo</vt:lpstr>
      <vt:lpstr>März!Mo</vt:lpstr>
      <vt:lpstr>Nov.!Mo</vt:lpstr>
      <vt:lpstr>Okt.!Mo</vt:lpstr>
      <vt:lpstr>Sep.!Mo</vt:lpstr>
      <vt:lpstr>Mo</vt:lpstr>
      <vt:lpstr>T</vt:lpstr>
      <vt:lpstr>Apr.!Tage</vt:lpstr>
      <vt:lpstr>Aug.!Tage</vt:lpstr>
      <vt:lpstr>Dez.!Tage</vt:lpstr>
      <vt:lpstr>Feb.!Tage</vt:lpstr>
      <vt:lpstr>Juli!Tage</vt:lpstr>
      <vt:lpstr>Juni!Tage</vt:lpstr>
      <vt:lpstr>Mai!Tage</vt:lpstr>
      <vt:lpstr>März!Tage</vt:lpstr>
      <vt:lpstr>Nov.!Tage</vt:lpstr>
      <vt:lpstr>Okt.!Tage</vt:lpstr>
      <vt:lpstr>Sep.!Tage</vt:lpstr>
      <vt:lpstr>Tage</vt:lpstr>
      <vt:lpstr>Apr.!TERMIN</vt:lpstr>
      <vt:lpstr>Aug.!TERMIN</vt:lpstr>
      <vt:lpstr>Dez.!TERMIN</vt:lpstr>
      <vt:lpstr>Feb.!TERMIN</vt:lpstr>
      <vt:lpstr>Juli!TERMIN</vt:lpstr>
      <vt:lpstr>Juni!TERMIN</vt:lpstr>
      <vt:lpstr>Mai!TERMIN</vt:lpstr>
      <vt:lpstr>März!TERMIN</vt:lpstr>
      <vt:lpstr>Nov.!TERMIN</vt:lpstr>
      <vt:lpstr>Okt.!TERMIN</vt:lpstr>
      <vt:lpstr>Sep.!TERMIN</vt:lpstr>
      <vt:lpstr>TERMIN</vt:lpstr>
      <vt:lpstr>Apr.!WAZ</vt:lpstr>
      <vt:lpstr>Aug.!WAZ</vt:lpstr>
      <vt:lpstr>Dez.!WAZ</vt:lpstr>
      <vt:lpstr>Feb.!WAZ</vt:lpstr>
      <vt:lpstr>Juli!WAZ</vt:lpstr>
      <vt:lpstr>Juni!WAZ</vt:lpstr>
      <vt:lpstr>Mai!WAZ</vt:lpstr>
      <vt:lpstr>März!WAZ</vt:lpstr>
      <vt:lpstr>Nov.!WAZ</vt:lpstr>
      <vt:lpstr>Okt.!WAZ</vt:lpstr>
      <vt:lpstr>Sep.!WAZ</vt:lpstr>
      <vt:lpstr>WAZ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Lindlar</dc:creator>
  <cp:lastModifiedBy>Claudia Lindlar</cp:lastModifiedBy>
  <cp:lastPrinted>2001-10-19T12:43:20Z</cp:lastPrinted>
  <dcterms:created xsi:type="dcterms:W3CDTF">2001-10-19T12:31:54Z</dcterms:created>
  <dcterms:modified xsi:type="dcterms:W3CDTF">2025-01-06T07:00:23Z</dcterms:modified>
</cp:coreProperties>
</file>